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defaultThemeVersion="166925"/>
  <mc:AlternateContent xmlns:mc="http://schemas.openxmlformats.org/markup-compatibility/2006">
    <mc:Choice Requires="x15">
      <x15ac:absPath xmlns:x15ac="http://schemas.microsoft.com/office/spreadsheetml/2010/11/ac" url="https://d.docs.live.net/c52f9d91ca32f297/Desktop/Projects/Baseball Workbooks/Standard Mode Workbooks/"/>
    </mc:Choice>
  </mc:AlternateContent>
  <xr:revisionPtr revIDLastSave="5399" documentId="14_{79506AA0-DE04-B946-BF4A-D535893DE915}" xr6:coauthVersionLast="47" xr6:coauthVersionMax="47" xr10:uidLastSave="{FB7AE035-34AE-4A33-94BA-4C23C7716418}"/>
  <bookViews>
    <workbookView xWindow="-120" yWindow="-120" windowWidth="29040" windowHeight="15720" firstSheet="1" activeTab="3" xr2:uid="{00000000-000D-0000-FFFF-FFFF00000000}"/>
  </bookViews>
  <sheets>
    <sheet name="Chart Comparisons" sheetId="30" r:id="rId1"/>
    <sheet name="sOR Algorithm Data" sheetId="31" r:id="rId2"/>
    <sheet name="Regression Analysis" sheetId="32" r:id="rId3"/>
    <sheet name="Algorithms Comparisons" sheetId="20" r:id="rId4"/>
    <sheet name="Inferred Statistics" sheetId="21" r:id="rId5"/>
    <sheet name="Technical Notes" sheetId="22" r:id="rId6"/>
    <sheet name="Historical Trend Data" sheetId="23" r:id="rId7"/>
  </sheets>
  <externalReferences>
    <externalReference r:id="rId8"/>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59" i="31" l="1"/>
  <c r="C159" i="31"/>
  <c r="D158" i="31"/>
  <c r="C158" i="31"/>
  <c r="F85" i="32"/>
  <c r="F104" i="32"/>
  <c r="F26" i="32"/>
  <c r="F124" i="32"/>
  <c r="F46" i="32"/>
  <c r="F65" i="32"/>
  <c r="F7" i="32"/>
  <c r="H156" i="31"/>
  <c r="H148" i="30" l="1"/>
  <c r="G148" i="30"/>
  <c r="F148" i="30"/>
  <c r="E148" i="30"/>
  <c r="D148" i="30"/>
  <c r="C148" i="30"/>
  <c r="B148" i="30"/>
  <c r="BA162" i="20"/>
  <c r="E157" i="20"/>
  <c r="E162" i="20"/>
  <c r="BJ157" i="20"/>
  <c r="BJ162" i="20" s="1"/>
  <c r="BH157" i="20"/>
  <c r="BH162" i="20"/>
  <c r="BG157" i="20"/>
  <c r="BG162" i="20"/>
  <c r="BF157" i="20"/>
  <c r="BF162" i="20"/>
  <c r="BE157" i="20"/>
  <c r="BE162" i="20" s="1"/>
  <c r="BD157" i="20"/>
  <c r="BD162" i="20"/>
  <c r="BB157" i="20"/>
  <c r="BB162" i="20"/>
  <c r="AZ157" i="20"/>
  <c r="AZ162" i="20"/>
  <c r="AY157" i="20"/>
  <c r="AY162" i="20" s="1"/>
  <c r="AW157" i="20"/>
  <c r="AW162" i="20"/>
  <c r="AV157" i="20"/>
  <c r="AV162" i="20"/>
  <c r="AU157" i="20"/>
  <c r="AU162" i="20"/>
  <c r="AT157" i="20"/>
  <c r="AT162" i="20" s="1"/>
  <c r="AS157" i="20"/>
  <c r="AS162" i="20"/>
  <c r="AR157" i="20"/>
  <c r="Z157" i="20"/>
  <c r="AQ157" i="20"/>
  <c r="AQ162" i="20"/>
  <c r="AN157" i="20"/>
  <c r="AN162" i="20" s="1"/>
  <c r="AM157" i="20"/>
  <c r="AM162" i="20"/>
  <c r="AL157" i="20"/>
  <c r="AL162" i="20"/>
  <c r="AK157" i="20"/>
  <c r="AI157" i="20"/>
  <c r="AF157" i="20" s="1"/>
  <c r="AP160" i="20"/>
  <c r="Q160" i="20"/>
  <c r="R160" i="20"/>
  <c r="BC160" i="20"/>
  <c r="X160" i="20"/>
  <c r="BI160" i="20"/>
  <c r="Y160" i="20"/>
  <c r="AX160" i="20"/>
  <c r="AO160" i="20"/>
  <c r="S160" i="20"/>
  <c r="O160" i="20"/>
  <c r="P160" i="20" s="1"/>
  <c r="K160" i="20"/>
  <c r="L160" i="20" s="1"/>
  <c r="I160" i="20"/>
  <c r="J160" i="20" s="1"/>
  <c r="AP158" i="20"/>
  <c r="Q158" i="20"/>
  <c r="R158" i="20"/>
  <c r="BC158" i="20"/>
  <c r="I158" i="20"/>
  <c r="J158" i="20" s="1"/>
  <c r="K158" i="20"/>
  <c r="L158" i="20" s="1"/>
  <c r="O158" i="20"/>
  <c r="P158" i="20"/>
  <c r="BI158" i="20"/>
  <c r="Y158" i="20" s="1"/>
  <c r="AX158" i="20"/>
  <c r="AO158" i="20"/>
  <c r="S158" i="20"/>
  <c r="U160" i="20"/>
  <c r="U159" i="20"/>
  <c r="U158" i="20"/>
  <c r="U156" i="20"/>
  <c r="U155" i="20"/>
  <c r="U154" i="20"/>
  <c r="U153" i="20"/>
  <c r="V160" i="20"/>
  <c r="V159" i="20"/>
  <c r="V158" i="20"/>
  <c r="V156" i="20"/>
  <c r="V155" i="20"/>
  <c r="V154" i="20"/>
  <c r="V153" i="20"/>
  <c r="AH160" i="20"/>
  <c r="AG160" i="20"/>
  <c r="AF160" i="20"/>
  <c r="AE160" i="20"/>
  <c r="AC160" i="20"/>
  <c r="AB160" i="20"/>
  <c r="AA160" i="20"/>
  <c r="Z160" i="20"/>
  <c r="W160" i="20"/>
  <c r="AH158" i="20"/>
  <c r="AG158" i="20"/>
  <c r="AF158" i="20"/>
  <c r="AE158" i="20"/>
  <c r="AC158" i="20"/>
  <c r="AB158" i="20"/>
  <c r="AA158" i="20"/>
  <c r="Z158" i="20"/>
  <c r="X158" i="20"/>
  <c r="W158" i="20"/>
  <c r="Z159" i="20"/>
  <c r="Z156" i="20"/>
  <c r="Z155" i="20"/>
  <c r="Z154" i="20"/>
  <c r="Z153" i="20"/>
  <c r="Z148" i="20"/>
  <c r="Z147" i="20"/>
  <c r="Z146" i="20"/>
  <c r="Z145" i="20"/>
  <c r="Z144" i="20"/>
  <c r="Z143" i="20"/>
  <c r="Z142" i="20"/>
  <c r="Z141" i="20"/>
  <c r="Z140" i="20"/>
  <c r="Z139" i="20"/>
  <c r="Z138" i="20"/>
  <c r="Z137" i="20"/>
  <c r="Z136" i="20"/>
  <c r="Z135" i="20"/>
  <c r="Z134" i="20"/>
  <c r="Z133" i="20"/>
  <c r="Z132" i="20"/>
  <c r="Z131" i="20"/>
  <c r="Z130" i="20"/>
  <c r="Z129" i="20"/>
  <c r="Z128" i="20"/>
  <c r="Z127" i="20"/>
  <c r="Z126" i="20"/>
  <c r="Z125" i="20"/>
  <c r="Z124" i="20"/>
  <c r="Z123" i="20"/>
  <c r="Z122" i="20"/>
  <c r="Z121" i="20"/>
  <c r="Z120" i="20"/>
  <c r="Z119" i="20"/>
  <c r="Z118" i="20"/>
  <c r="Z117" i="20"/>
  <c r="Z116" i="20"/>
  <c r="Z115" i="20"/>
  <c r="Z114" i="20"/>
  <c r="Z113" i="20"/>
  <c r="Z112" i="20"/>
  <c r="Z111" i="20"/>
  <c r="Z110" i="20"/>
  <c r="Z109" i="20"/>
  <c r="Z108" i="20"/>
  <c r="Z107" i="20"/>
  <c r="Z106" i="20"/>
  <c r="Z105" i="20"/>
  <c r="Z104" i="20"/>
  <c r="Z103" i="20"/>
  <c r="Z102" i="20"/>
  <c r="Z101" i="20"/>
  <c r="Z100" i="20"/>
  <c r="Z99" i="20"/>
  <c r="Z98" i="20"/>
  <c r="Z97" i="20"/>
  <c r="Z96" i="20"/>
  <c r="Z95" i="20"/>
  <c r="Z94" i="20"/>
  <c r="Z93" i="20"/>
  <c r="Z92" i="20"/>
  <c r="Z91" i="20"/>
  <c r="Z90" i="20"/>
  <c r="Z89" i="20"/>
  <c r="Z88" i="20"/>
  <c r="Z87" i="20"/>
  <c r="Z86" i="20"/>
  <c r="Z85" i="20"/>
  <c r="Z84" i="20"/>
  <c r="Z83" i="20"/>
  <c r="Z82" i="20"/>
  <c r="Z81" i="20"/>
  <c r="Z80" i="20"/>
  <c r="Z79" i="20"/>
  <c r="Z78" i="20"/>
  <c r="Z77" i="20"/>
  <c r="Z76" i="20"/>
  <c r="Z75" i="20"/>
  <c r="Z74" i="20"/>
  <c r="Z73" i="20"/>
  <c r="Z72" i="20"/>
  <c r="Z71" i="20"/>
  <c r="Z70" i="20"/>
  <c r="Z69" i="20"/>
  <c r="Z68" i="20"/>
  <c r="Z67" i="20"/>
  <c r="Z66" i="20"/>
  <c r="Z65" i="20"/>
  <c r="Z64" i="20"/>
  <c r="Z63" i="20"/>
  <c r="Z62" i="20"/>
  <c r="Z61" i="20"/>
  <c r="Z60" i="20"/>
  <c r="Z59" i="20"/>
  <c r="Z58" i="20"/>
  <c r="Z57" i="20"/>
  <c r="Z56" i="20"/>
  <c r="Z55" i="20"/>
  <c r="Z54" i="20"/>
  <c r="Z53" i="20"/>
  <c r="Z52" i="20"/>
  <c r="Z51" i="20"/>
  <c r="Z50" i="20"/>
  <c r="Z49" i="20"/>
  <c r="Z48" i="20"/>
  <c r="Z47" i="20"/>
  <c r="Z46" i="20"/>
  <c r="Z45" i="20"/>
  <c r="Z44" i="20"/>
  <c r="Z43" i="20"/>
  <c r="Z42" i="20"/>
  <c r="Z41" i="20"/>
  <c r="Z40" i="20"/>
  <c r="Z39" i="20"/>
  <c r="Z38" i="20"/>
  <c r="Z37" i="20"/>
  <c r="Z36" i="20"/>
  <c r="Z35" i="20"/>
  <c r="Z34" i="20"/>
  <c r="Z33" i="20"/>
  <c r="Z32" i="20"/>
  <c r="Z31" i="20"/>
  <c r="Z30" i="20"/>
  <c r="Z29" i="20"/>
  <c r="Z28" i="20"/>
  <c r="Z27" i="20"/>
  <c r="Z26" i="20"/>
  <c r="Z25" i="20"/>
  <c r="Z24" i="20"/>
  <c r="Z23" i="20"/>
  <c r="Z22" i="20"/>
  <c r="Z21" i="20"/>
  <c r="Z20" i="20"/>
  <c r="Z19" i="20"/>
  <c r="Z18" i="20"/>
  <c r="Z17" i="20"/>
  <c r="Z16" i="20"/>
  <c r="Z15" i="20"/>
  <c r="Z14" i="20"/>
  <c r="Z13" i="20"/>
  <c r="Z12" i="20"/>
  <c r="Z11" i="20"/>
  <c r="Z10" i="20"/>
  <c r="Z9" i="20"/>
  <c r="Z8" i="20"/>
  <c r="Z7" i="20"/>
  <c r="Z6" i="20"/>
  <c r="Z5" i="20"/>
  <c r="Z4" i="20"/>
  <c r="Z3" i="20"/>
  <c r="AZ1" i="20"/>
  <c r="P154" i="31"/>
  <c r="P153" i="31"/>
  <c r="P152" i="31"/>
  <c r="P151" i="31"/>
  <c r="P150" i="31"/>
  <c r="P149" i="31"/>
  <c r="P148" i="31"/>
  <c r="P147" i="31"/>
  <c r="P146" i="31"/>
  <c r="P145" i="31"/>
  <c r="P144" i="31"/>
  <c r="P143" i="31"/>
  <c r="P142" i="31"/>
  <c r="P141" i="31"/>
  <c r="P140" i="31"/>
  <c r="P139" i="31"/>
  <c r="P138" i="31"/>
  <c r="P137" i="31"/>
  <c r="P136" i="31"/>
  <c r="P135" i="31"/>
  <c r="P134" i="31"/>
  <c r="P133" i="31"/>
  <c r="P132" i="31"/>
  <c r="P131" i="31"/>
  <c r="P130" i="31"/>
  <c r="P129" i="31"/>
  <c r="P128" i="31"/>
  <c r="P127" i="31"/>
  <c r="P126" i="31"/>
  <c r="P125" i="31"/>
  <c r="P124" i="31"/>
  <c r="P123" i="31"/>
  <c r="P122" i="31"/>
  <c r="P121" i="31"/>
  <c r="P120" i="31"/>
  <c r="P119" i="31"/>
  <c r="P118" i="31"/>
  <c r="P117" i="31"/>
  <c r="P116" i="31"/>
  <c r="P115" i="31"/>
  <c r="P114" i="31"/>
  <c r="P113" i="31"/>
  <c r="P112" i="31"/>
  <c r="P111" i="31"/>
  <c r="P110" i="31"/>
  <c r="P109" i="31"/>
  <c r="P108" i="31"/>
  <c r="P107" i="31"/>
  <c r="P106" i="31"/>
  <c r="P105" i="31"/>
  <c r="P104" i="31"/>
  <c r="P103" i="31"/>
  <c r="P102" i="31"/>
  <c r="P101" i="31"/>
  <c r="P100" i="31"/>
  <c r="P99" i="31"/>
  <c r="P98" i="31"/>
  <c r="P97" i="31"/>
  <c r="P96" i="31"/>
  <c r="P95" i="31"/>
  <c r="P94" i="31"/>
  <c r="P93" i="31"/>
  <c r="P92" i="31"/>
  <c r="P91" i="31"/>
  <c r="P90" i="31"/>
  <c r="P89" i="31"/>
  <c r="P88" i="31"/>
  <c r="P87" i="31"/>
  <c r="P86" i="31"/>
  <c r="P85" i="31"/>
  <c r="P84" i="31"/>
  <c r="P83" i="31"/>
  <c r="P82" i="31"/>
  <c r="P81" i="31"/>
  <c r="P80" i="31"/>
  <c r="P79" i="31"/>
  <c r="P78" i="31"/>
  <c r="P77" i="31"/>
  <c r="P76" i="31"/>
  <c r="P75" i="31"/>
  <c r="P74" i="31"/>
  <c r="P73" i="31"/>
  <c r="P72" i="31"/>
  <c r="P71" i="31"/>
  <c r="P70" i="31"/>
  <c r="P69" i="31"/>
  <c r="P68" i="31"/>
  <c r="P67" i="31"/>
  <c r="P66" i="31"/>
  <c r="P65" i="31"/>
  <c r="P64" i="31"/>
  <c r="P63" i="31"/>
  <c r="P62" i="31"/>
  <c r="P61" i="31"/>
  <c r="P60" i="31"/>
  <c r="P59" i="31"/>
  <c r="P58" i="31"/>
  <c r="P57" i="31"/>
  <c r="P56" i="31"/>
  <c r="P55" i="31"/>
  <c r="P54" i="31"/>
  <c r="P53" i="31"/>
  <c r="P52" i="31"/>
  <c r="P51" i="31"/>
  <c r="P50" i="31"/>
  <c r="P49" i="31"/>
  <c r="P48" i="31"/>
  <c r="P47" i="31"/>
  <c r="P46" i="31"/>
  <c r="P45" i="31"/>
  <c r="P44" i="31"/>
  <c r="P43" i="31"/>
  <c r="P42" i="31"/>
  <c r="P41" i="31"/>
  <c r="P40" i="31"/>
  <c r="P39" i="31"/>
  <c r="P38" i="31"/>
  <c r="P37" i="31"/>
  <c r="P36" i="31"/>
  <c r="P35" i="31"/>
  <c r="P34" i="31"/>
  <c r="P33" i="31"/>
  <c r="P32" i="31"/>
  <c r="P31" i="31"/>
  <c r="P30" i="31"/>
  <c r="P29" i="31"/>
  <c r="P28" i="31"/>
  <c r="P27" i="31"/>
  <c r="P26" i="31"/>
  <c r="P25" i="31"/>
  <c r="P24" i="31"/>
  <c r="P23" i="31"/>
  <c r="P22" i="31"/>
  <c r="P21" i="31"/>
  <c r="P20" i="31"/>
  <c r="P19" i="31"/>
  <c r="P18" i="31"/>
  <c r="P17" i="31"/>
  <c r="P16" i="31"/>
  <c r="P15" i="31"/>
  <c r="P14" i="31"/>
  <c r="P13" i="31"/>
  <c r="P12" i="31"/>
  <c r="P11" i="31"/>
  <c r="P10" i="31"/>
  <c r="P9" i="31"/>
  <c r="X9" i="31"/>
  <c r="X10" i="31"/>
  <c r="X11" i="31"/>
  <c r="X12" i="31"/>
  <c r="X13" i="31"/>
  <c r="X14" i="31"/>
  <c r="X15" i="31"/>
  <c r="X16" i="31"/>
  <c r="X17" i="31"/>
  <c r="X18" i="31"/>
  <c r="X19" i="31"/>
  <c r="X20" i="31"/>
  <c r="X21" i="31"/>
  <c r="X22" i="31"/>
  <c r="X23" i="31"/>
  <c r="X24" i="31"/>
  <c r="X25" i="31"/>
  <c r="X26" i="31"/>
  <c r="X27" i="31"/>
  <c r="X28" i="31"/>
  <c r="X29" i="31"/>
  <c r="X30" i="31"/>
  <c r="X31" i="31"/>
  <c r="X32" i="31"/>
  <c r="X33" i="31"/>
  <c r="X34" i="31"/>
  <c r="X35" i="31"/>
  <c r="X36" i="31"/>
  <c r="X37" i="31"/>
  <c r="X38" i="31"/>
  <c r="X39" i="31"/>
  <c r="X40" i="31"/>
  <c r="X41" i="31"/>
  <c r="X42" i="31"/>
  <c r="X43" i="31"/>
  <c r="X44" i="31"/>
  <c r="X45" i="31"/>
  <c r="X46" i="31"/>
  <c r="X47" i="31"/>
  <c r="X48" i="31"/>
  <c r="X49" i="31"/>
  <c r="X50" i="31"/>
  <c r="X51" i="31"/>
  <c r="X52" i="31"/>
  <c r="X53" i="31"/>
  <c r="X54" i="31"/>
  <c r="X55" i="31"/>
  <c r="X56" i="31"/>
  <c r="X57" i="31"/>
  <c r="X58" i="31"/>
  <c r="X59" i="31"/>
  <c r="X60" i="31"/>
  <c r="X61" i="31"/>
  <c r="X62" i="31"/>
  <c r="X63" i="31"/>
  <c r="X64" i="31"/>
  <c r="X65" i="31"/>
  <c r="X66" i="31"/>
  <c r="X67" i="31"/>
  <c r="X68" i="31"/>
  <c r="X69" i="31"/>
  <c r="X70" i="31"/>
  <c r="X71" i="31"/>
  <c r="X72" i="31"/>
  <c r="X73" i="31"/>
  <c r="X74" i="31"/>
  <c r="X75" i="31"/>
  <c r="X76" i="31"/>
  <c r="X77" i="31"/>
  <c r="X78" i="31"/>
  <c r="X79" i="31"/>
  <c r="X80" i="31"/>
  <c r="X81" i="31"/>
  <c r="X82" i="31"/>
  <c r="X83" i="31"/>
  <c r="X84" i="31"/>
  <c r="X85" i="31"/>
  <c r="X86" i="31"/>
  <c r="X87" i="31"/>
  <c r="X88" i="31"/>
  <c r="X89" i="31"/>
  <c r="X90" i="31"/>
  <c r="X91" i="31"/>
  <c r="X92" i="31"/>
  <c r="X93" i="31"/>
  <c r="X94" i="31"/>
  <c r="X95" i="31"/>
  <c r="X96" i="31"/>
  <c r="X97" i="31"/>
  <c r="X98" i="31"/>
  <c r="X99" i="31"/>
  <c r="X100" i="31"/>
  <c r="X101" i="31"/>
  <c r="X102" i="31"/>
  <c r="X103" i="31"/>
  <c r="X104" i="31"/>
  <c r="X105" i="31"/>
  <c r="X106" i="31"/>
  <c r="X107" i="31"/>
  <c r="X108" i="31"/>
  <c r="X109" i="31"/>
  <c r="X110" i="31"/>
  <c r="X111" i="31"/>
  <c r="X112" i="31"/>
  <c r="X113" i="31"/>
  <c r="X114" i="31"/>
  <c r="X115" i="31"/>
  <c r="X116" i="31"/>
  <c r="X117" i="31"/>
  <c r="X118" i="31"/>
  <c r="X119" i="31"/>
  <c r="X120" i="31"/>
  <c r="X121" i="31"/>
  <c r="X122" i="31"/>
  <c r="X123" i="31"/>
  <c r="X124" i="31"/>
  <c r="X125" i="31"/>
  <c r="X126" i="31"/>
  <c r="X127" i="31"/>
  <c r="X128" i="31"/>
  <c r="X129" i="31"/>
  <c r="X130" i="31"/>
  <c r="X131" i="31"/>
  <c r="X132" i="31"/>
  <c r="X133" i="31"/>
  <c r="X134" i="31"/>
  <c r="X135" i="31"/>
  <c r="X136" i="31"/>
  <c r="X137" i="31"/>
  <c r="X138" i="31"/>
  <c r="X139" i="31"/>
  <c r="X140" i="31"/>
  <c r="X141" i="31"/>
  <c r="X142" i="31"/>
  <c r="X143" i="31"/>
  <c r="X144" i="31"/>
  <c r="X145" i="31"/>
  <c r="X146" i="31"/>
  <c r="X147" i="31"/>
  <c r="X148" i="31"/>
  <c r="X149" i="31"/>
  <c r="X150" i="31"/>
  <c r="X151" i="31"/>
  <c r="X152" i="31"/>
  <c r="X153" i="31"/>
  <c r="X154" i="31"/>
  <c r="AC153" i="20"/>
  <c r="AC159" i="20"/>
  <c r="AC154" i="20"/>
  <c r="AC155" i="20"/>
  <c r="AC156" i="20"/>
  <c r="AG153" i="20"/>
  <c r="AG159" i="20"/>
  <c r="AG154" i="20"/>
  <c r="AG155" i="20"/>
  <c r="AG156" i="20"/>
  <c r="AH153" i="20"/>
  <c r="AH159" i="20"/>
  <c r="AH154" i="20"/>
  <c r="AH155" i="20"/>
  <c r="AH156" i="20"/>
  <c r="AA153" i="20"/>
  <c r="AA159" i="20"/>
  <c r="AA154" i="20"/>
  <c r="AA155" i="20"/>
  <c r="AA156" i="20"/>
  <c r="AB153" i="20"/>
  <c r="AB159" i="20"/>
  <c r="AB154" i="20"/>
  <c r="AB155" i="20"/>
  <c r="AB156" i="20"/>
  <c r="AE153" i="20"/>
  <c r="AE159" i="20"/>
  <c r="AE154" i="20"/>
  <c r="AE155" i="20"/>
  <c r="AE156" i="20"/>
  <c r="AF153" i="20"/>
  <c r="AF159" i="20"/>
  <c r="AF154" i="20"/>
  <c r="AF155" i="20"/>
  <c r="AF156" i="20"/>
  <c r="W153" i="20"/>
  <c r="W159" i="20"/>
  <c r="W154" i="20"/>
  <c r="W155" i="20"/>
  <c r="W156" i="20"/>
  <c r="BI153" i="20"/>
  <c r="Y153" i="20" s="1"/>
  <c r="BI159" i="20"/>
  <c r="BI154" i="20"/>
  <c r="Y154" i="20" s="1"/>
  <c r="BI155" i="20"/>
  <c r="Y155" i="20" s="1"/>
  <c r="BC153" i="20"/>
  <c r="X153" i="20"/>
  <c r="BC159" i="20"/>
  <c r="X159" i="20"/>
  <c r="BC154" i="20"/>
  <c r="X154" i="20" s="1"/>
  <c r="BC155" i="20"/>
  <c r="X155" i="20" s="1"/>
  <c r="AX153" i="20"/>
  <c r="AX159" i="20"/>
  <c r="AX154" i="20"/>
  <c r="AX155" i="20"/>
  <c r="AP153" i="20"/>
  <c r="Q153" i="20" s="1"/>
  <c r="R153" i="20" s="1"/>
  <c r="AP159" i="20"/>
  <c r="Q159" i="20" s="1"/>
  <c r="R159" i="20" s="1"/>
  <c r="AP154" i="20"/>
  <c r="AP157" i="20"/>
  <c r="AP162" i="20"/>
  <c r="AP155" i="20"/>
  <c r="Q155" i="20"/>
  <c r="R155" i="20" s="1"/>
  <c r="AO153" i="20"/>
  <c r="S153" i="20"/>
  <c r="AO159" i="20"/>
  <c r="T159" i="20"/>
  <c r="AO154" i="20"/>
  <c r="T154" i="20" s="1"/>
  <c r="AO155" i="20"/>
  <c r="S155" i="20" s="1"/>
  <c r="O153" i="20"/>
  <c r="P153" i="20"/>
  <c r="K153" i="20"/>
  <c r="L153" i="20"/>
  <c r="I153" i="20"/>
  <c r="J153" i="20" s="1"/>
  <c r="O159" i="20"/>
  <c r="P159" i="20" s="1"/>
  <c r="K159" i="20"/>
  <c r="L159" i="20"/>
  <c r="I159" i="20"/>
  <c r="J159" i="20"/>
  <c r="O154" i="20"/>
  <c r="P154" i="20" s="1"/>
  <c r="K154" i="20"/>
  <c r="L154" i="20" s="1"/>
  <c r="I154" i="20"/>
  <c r="J154" i="20"/>
  <c r="O155" i="20"/>
  <c r="P155" i="20"/>
  <c r="K155" i="20"/>
  <c r="L155" i="20" s="1"/>
  <c r="I155" i="20"/>
  <c r="J155" i="20" s="1"/>
  <c r="O156" i="20"/>
  <c r="P156" i="20"/>
  <c r="K156" i="20"/>
  <c r="L156" i="20"/>
  <c r="I156" i="20"/>
  <c r="J156" i="20" s="1"/>
  <c r="AP143" i="20"/>
  <c r="Q143" i="20" s="1"/>
  <c r="R143" i="20" s="1"/>
  <c r="AP142" i="20"/>
  <c r="Q142" i="20" s="1"/>
  <c r="R142" i="20" s="1"/>
  <c r="AP141" i="20"/>
  <c r="Q141" i="20" s="1"/>
  <c r="R141" i="20" s="1"/>
  <c r="AP140" i="20"/>
  <c r="Q140" i="20" s="1"/>
  <c r="R140" i="20"/>
  <c r="AP139" i="20"/>
  <c r="Q139" i="20"/>
  <c r="R139" i="20"/>
  <c r="AP138" i="20"/>
  <c r="Q138" i="20"/>
  <c r="R138" i="20" s="1"/>
  <c r="AP137" i="20"/>
  <c r="AP136" i="20"/>
  <c r="Q136" i="20" s="1"/>
  <c r="R136" i="20" s="1"/>
  <c r="AP135" i="20"/>
  <c r="Q135" i="20" s="1"/>
  <c r="R135" i="20" s="1"/>
  <c r="AP134" i="20"/>
  <c r="Q134" i="20" s="1"/>
  <c r="R134" i="20" s="1"/>
  <c r="AP133" i="20"/>
  <c r="Q133" i="20"/>
  <c r="R133" i="20"/>
  <c r="AP132" i="20"/>
  <c r="Q132" i="20"/>
  <c r="R132" i="20" s="1"/>
  <c r="AP131" i="20"/>
  <c r="AP130" i="20"/>
  <c r="Q130" i="20" s="1"/>
  <c r="R130" i="20" s="1"/>
  <c r="AP129" i="20"/>
  <c r="AP128" i="20"/>
  <c r="Q128" i="20"/>
  <c r="R128" i="20" s="1"/>
  <c r="AP127" i="20"/>
  <c r="Q127" i="20"/>
  <c r="R127" i="20" s="1"/>
  <c r="AP126" i="20"/>
  <c r="Q126" i="20"/>
  <c r="R126" i="20" s="1"/>
  <c r="AP125" i="20"/>
  <c r="Q125" i="20" s="1"/>
  <c r="R125" i="20" s="1"/>
  <c r="AP124" i="20"/>
  <c r="Q124" i="20" s="1"/>
  <c r="R124" i="20" s="1"/>
  <c r="AP123" i="20"/>
  <c r="Q123" i="20" s="1"/>
  <c r="R123" i="20" s="1"/>
  <c r="AP122" i="20"/>
  <c r="Q122" i="20" s="1"/>
  <c r="R122" i="20"/>
  <c r="AP121" i="20"/>
  <c r="AP120" i="20"/>
  <c r="Q120" i="20"/>
  <c r="R120" i="20" s="1"/>
  <c r="AP119" i="20"/>
  <c r="Q119" i="20" s="1"/>
  <c r="R119" i="20" s="1"/>
  <c r="AP118" i="20"/>
  <c r="Q118" i="20" s="1"/>
  <c r="R118" i="20" s="1"/>
  <c r="AP117" i="20"/>
  <c r="Q117" i="20" s="1"/>
  <c r="R117" i="20" s="1"/>
  <c r="AP116" i="20"/>
  <c r="Q116" i="20" s="1"/>
  <c r="R116" i="20"/>
  <c r="AP115" i="20"/>
  <c r="Q115" i="20"/>
  <c r="R115" i="20"/>
  <c r="AP114" i="20"/>
  <c r="Q114" i="20"/>
  <c r="R114" i="20" s="1"/>
  <c r="AP113" i="20"/>
  <c r="AP112" i="20"/>
  <c r="AP111" i="20"/>
  <c r="Q111" i="20"/>
  <c r="R111" i="20"/>
  <c r="AP110" i="20"/>
  <c r="Q110" i="20"/>
  <c r="R110" i="20" s="1"/>
  <c r="AP109" i="20"/>
  <c r="Q109" i="20"/>
  <c r="R109" i="20" s="1"/>
  <c r="AP108" i="20"/>
  <c r="Q108" i="20"/>
  <c r="R108" i="20" s="1"/>
  <c r="AP107" i="20"/>
  <c r="Q107" i="20" s="1"/>
  <c r="R107" i="20" s="1"/>
  <c r="AP106" i="20"/>
  <c r="Q106" i="20" s="1"/>
  <c r="R106" i="20" s="1"/>
  <c r="AP105" i="20"/>
  <c r="AP104" i="20"/>
  <c r="Q104" i="20"/>
  <c r="R104" i="20" s="1"/>
  <c r="AP103" i="20"/>
  <c r="Q103" i="20"/>
  <c r="R103" i="20" s="1"/>
  <c r="AP102" i="20"/>
  <c r="Q102" i="20"/>
  <c r="R102" i="20" s="1"/>
  <c r="AP101" i="20"/>
  <c r="Q101" i="20" s="1"/>
  <c r="R101" i="20" s="1"/>
  <c r="AP100" i="20"/>
  <c r="Q100" i="20" s="1"/>
  <c r="R100" i="20" s="1"/>
  <c r="AP99" i="20"/>
  <c r="Q99" i="20" s="1"/>
  <c r="R99" i="20" s="1"/>
  <c r="AP98" i="20"/>
  <c r="AP97" i="20"/>
  <c r="AP96" i="20"/>
  <c r="Q96" i="20" s="1"/>
  <c r="R96" i="20" s="1"/>
  <c r="AP95" i="20"/>
  <c r="Q95" i="20" s="1"/>
  <c r="R95" i="20" s="1"/>
  <c r="AP94" i="20"/>
  <c r="Q94" i="20"/>
  <c r="R94" i="20"/>
  <c r="AP93" i="20"/>
  <c r="Q93" i="20"/>
  <c r="R93" i="20"/>
  <c r="AP92" i="20"/>
  <c r="Q92" i="20"/>
  <c r="R92" i="20" s="1"/>
  <c r="AP91" i="20"/>
  <c r="AP90" i="20"/>
  <c r="Q90" i="20" s="1"/>
  <c r="R90" i="20" s="1"/>
  <c r="AP89" i="20"/>
  <c r="AP88" i="20"/>
  <c r="Q88" i="20"/>
  <c r="R88" i="20" s="1"/>
  <c r="AP87" i="20"/>
  <c r="Q87" i="20"/>
  <c r="R87" i="20" s="1"/>
  <c r="AP86" i="20"/>
  <c r="Q86" i="20"/>
  <c r="R86" i="20" s="1"/>
  <c r="AP85" i="20"/>
  <c r="Q85" i="20" s="1"/>
  <c r="R85" i="20" s="1"/>
  <c r="AP84" i="20"/>
  <c r="Q84" i="20" s="1"/>
  <c r="R84" i="20" s="1"/>
  <c r="AP83" i="20"/>
  <c r="Q83" i="20" s="1"/>
  <c r="R83" i="20" s="1"/>
  <c r="AP82" i="20"/>
  <c r="Q82" i="20"/>
  <c r="R82" i="20"/>
  <c r="AP81" i="20"/>
  <c r="AP80" i="20"/>
  <c r="Q80" i="20"/>
  <c r="R80" i="20" s="1"/>
  <c r="AP79" i="20"/>
  <c r="Q79" i="20" s="1"/>
  <c r="R79" i="20" s="1"/>
  <c r="AP78" i="20"/>
  <c r="Q78" i="20" s="1"/>
  <c r="R78" i="20" s="1"/>
  <c r="AP77" i="20"/>
  <c r="Q77" i="20" s="1"/>
  <c r="R77" i="20" s="1"/>
  <c r="AP76" i="20"/>
  <c r="Q76" i="20"/>
  <c r="R76" i="20"/>
  <c r="AP75" i="20"/>
  <c r="Q75" i="20"/>
  <c r="R75" i="20"/>
  <c r="AP74" i="20"/>
  <c r="Q74" i="20"/>
  <c r="R74" i="20" s="1"/>
  <c r="AP73" i="20"/>
  <c r="AP72" i="20"/>
  <c r="Q72" i="20" s="1"/>
  <c r="R72" i="20" s="1"/>
  <c r="AP71" i="20"/>
  <c r="Q71" i="20" s="1"/>
  <c r="R71" i="20" s="1"/>
  <c r="AP70" i="20"/>
  <c r="Q70" i="20"/>
  <c r="R70" i="20"/>
  <c r="AP69" i="20"/>
  <c r="Q69" i="20"/>
  <c r="R69" i="20"/>
  <c r="AP68" i="20"/>
  <c r="Q68" i="20"/>
  <c r="R68" i="20" s="1"/>
  <c r="AP67" i="20"/>
  <c r="Q67" i="20"/>
  <c r="R67" i="20" s="1"/>
  <c r="AP66" i="20"/>
  <c r="Q66" i="20"/>
  <c r="R66" i="20" s="1"/>
  <c r="AP65" i="20"/>
  <c r="AP64" i="20"/>
  <c r="Q64" i="20"/>
  <c r="R64" i="20"/>
  <c r="AP63" i="20"/>
  <c r="Q63" i="20"/>
  <c r="R63" i="20"/>
  <c r="AP62" i="20"/>
  <c r="Q62" i="20"/>
  <c r="R62" i="20" s="1"/>
  <c r="AP61" i="20"/>
  <c r="Q61" i="20"/>
  <c r="R61" i="20" s="1"/>
  <c r="AP60" i="20"/>
  <c r="Q60" i="20"/>
  <c r="R60" i="20" s="1"/>
  <c r="AP59" i="20"/>
  <c r="Q59" i="20" s="1"/>
  <c r="R59" i="20" s="1"/>
  <c r="AP58" i="20"/>
  <c r="Q58" i="20" s="1"/>
  <c r="R58" i="20" s="1"/>
  <c r="AP57" i="20"/>
  <c r="AP56" i="20"/>
  <c r="Q56" i="20"/>
  <c r="R56" i="20" s="1"/>
  <c r="AP55" i="20"/>
  <c r="Q55" i="20"/>
  <c r="R55" i="20" s="1"/>
  <c r="AP54" i="20"/>
  <c r="Q54" i="20"/>
  <c r="R54" i="20" s="1"/>
  <c r="AP53" i="20"/>
  <c r="Q53" i="20" s="1"/>
  <c r="R53" i="20" s="1"/>
  <c r="AP52" i="20"/>
  <c r="Q52" i="20" s="1"/>
  <c r="R52" i="20" s="1"/>
  <c r="AP51" i="20"/>
  <c r="Q51" i="20" s="1"/>
  <c r="R51" i="20" s="1"/>
  <c r="AP50" i="20"/>
  <c r="Q50" i="20"/>
  <c r="R50" i="20"/>
  <c r="AP49" i="20"/>
  <c r="AP48" i="20"/>
  <c r="Q48" i="20"/>
  <c r="R48" i="20" s="1"/>
  <c r="AP47" i="20"/>
  <c r="Q47" i="20" s="1"/>
  <c r="R47" i="20" s="1"/>
  <c r="AP46" i="20"/>
  <c r="Q46" i="20" s="1"/>
  <c r="R46" i="20" s="1"/>
  <c r="AP45" i="20"/>
  <c r="Q45" i="20" s="1"/>
  <c r="R45" i="20" s="1"/>
  <c r="AP44" i="20"/>
  <c r="Q44" i="20"/>
  <c r="R44" i="20"/>
  <c r="AP43" i="20"/>
  <c r="Q43" i="20"/>
  <c r="R43" i="20"/>
  <c r="AP42" i="20"/>
  <c r="Q42" i="20"/>
  <c r="R42" i="20" s="1"/>
  <c r="AP41" i="20"/>
  <c r="AP40" i="20"/>
  <c r="Q40" i="20" s="1"/>
  <c r="R40" i="20" s="1"/>
  <c r="AP39" i="20"/>
  <c r="Q39" i="20" s="1"/>
  <c r="R39" i="20" s="1"/>
  <c r="AP38" i="20"/>
  <c r="Q38" i="20"/>
  <c r="R38" i="20"/>
  <c r="AP37" i="20"/>
  <c r="Q37" i="20"/>
  <c r="R37" i="20"/>
  <c r="AP36" i="20"/>
  <c r="Q36" i="20"/>
  <c r="R36" i="20" s="1"/>
  <c r="AP35" i="20"/>
  <c r="Q35" i="20"/>
  <c r="R35" i="20" s="1"/>
  <c r="AP34" i="20"/>
  <c r="Q34" i="20"/>
  <c r="R34" i="20" s="1"/>
  <c r="AP33" i="20"/>
  <c r="AP32" i="20"/>
  <c r="Q32" i="20"/>
  <c r="R32" i="20"/>
  <c r="AP31" i="20"/>
  <c r="Q31" i="20"/>
  <c r="R31" i="20"/>
  <c r="AP30" i="20"/>
  <c r="Q30" i="20"/>
  <c r="R30" i="20" s="1"/>
  <c r="AP29" i="20"/>
  <c r="Q29" i="20"/>
  <c r="R29" i="20" s="1"/>
  <c r="AP28" i="20"/>
  <c r="Q28" i="20"/>
  <c r="R28" i="20" s="1"/>
  <c r="AP27" i="20"/>
  <c r="AP26" i="20"/>
  <c r="Q26" i="20"/>
  <c r="R26" i="20"/>
  <c r="AP25" i="20"/>
  <c r="AP24" i="20"/>
  <c r="Q24" i="20"/>
  <c r="R24" i="20" s="1"/>
  <c r="AP23" i="20"/>
  <c r="Q23" i="20" s="1"/>
  <c r="R23" i="20" s="1"/>
  <c r="AP22" i="20"/>
  <c r="Q22" i="20" s="1"/>
  <c r="R22" i="20" s="1"/>
  <c r="AP21" i="20"/>
  <c r="Q21" i="20" s="1"/>
  <c r="R21" i="20" s="1"/>
  <c r="AP20" i="20"/>
  <c r="Q20" i="20"/>
  <c r="R20" i="20"/>
  <c r="AP19" i="20"/>
  <c r="Q19" i="20"/>
  <c r="R19" i="20"/>
  <c r="AP18" i="20"/>
  <c r="Q18" i="20"/>
  <c r="R18" i="20" s="1"/>
  <c r="AP17" i="20"/>
  <c r="AP16" i="20"/>
  <c r="Q16" i="20" s="1"/>
  <c r="R16" i="20" s="1"/>
  <c r="AP15" i="20"/>
  <c r="Q15" i="20" s="1"/>
  <c r="R15" i="20" s="1"/>
  <c r="AP14" i="20"/>
  <c r="Q14" i="20"/>
  <c r="R14" i="20"/>
  <c r="AP13" i="20"/>
  <c r="Q13" i="20"/>
  <c r="R13" i="20"/>
  <c r="AP12" i="20"/>
  <c r="Q12" i="20"/>
  <c r="R12" i="20" s="1"/>
  <c r="AP11" i="20"/>
  <c r="Q11" i="20"/>
  <c r="R11" i="20" s="1"/>
  <c r="AP10" i="20"/>
  <c r="AP9" i="20"/>
  <c r="AP8" i="20"/>
  <c r="Q8" i="20"/>
  <c r="R8" i="20" s="1"/>
  <c r="AP7" i="20"/>
  <c r="Q7" i="20"/>
  <c r="R7" i="20" s="1"/>
  <c r="AP6" i="20"/>
  <c r="Q6" i="20"/>
  <c r="R6" i="20" s="1"/>
  <c r="AP5" i="20"/>
  <c r="Q5" i="20" s="1"/>
  <c r="R5" i="20" s="1"/>
  <c r="AP4" i="20"/>
  <c r="AP3" i="20"/>
  <c r="Q3" i="20"/>
  <c r="R3" i="20"/>
  <c r="AP148" i="20"/>
  <c r="Q148" i="20"/>
  <c r="R148" i="20" s="1"/>
  <c r="AP147" i="20"/>
  <c r="AP146" i="20"/>
  <c r="Q146" i="20" s="1"/>
  <c r="R146" i="20" s="1"/>
  <c r="AP145" i="20"/>
  <c r="Q145" i="20" s="1"/>
  <c r="R145" i="20" s="1"/>
  <c r="AP144" i="20"/>
  <c r="Q144" i="20"/>
  <c r="R144" i="20"/>
  <c r="AP156" i="20"/>
  <c r="Q156" i="20"/>
  <c r="R156" i="20"/>
  <c r="AX156" i="20"/>
  <c r="BC156" i="20"/>
  <c r="X156" i="20" s="1"/>
  <c r="BI156" i="20"/>
  <c r="AO156" i="20"/>
  <c r="C157" i="31"/>
  <c r="V148" i="20"/>
  <c r="AE148" i="20"/>
  <c r="AO148" i="20"/>
  <c r="S148" i="20"/>
  <c r="W148" i="20"/>
  <c r="AA148" i="20"/>
  <c r="AB148" i="20"/>
  <c r="BI148" i="20"/>
  <c r="Y148" i="20"/>
  <c r="BC148" i="20"/>
  <c r="X148" i="20" s="1"/>
  <c r="AF148" i="20"/>
  <c r="V147" i="20"/>
  <c r="AE147" i="20"/>
  <c r="AO147" i="20"/>
  <c r="W147" i="20"/>
  <c r="AA147" i="20"/>
  <c r="AB147" i="20"/>
  <c r="BI147" i="20"/>
  <c r="Y147" i="20"/>
  <c r="BC147" i="20"/>
  <c r="AF147" i="20"/>
  <c r="V146" i="20"/>
  <c r="AE146" i="20"/>
  <c r="AO146" i="20"/>
  <c r="S146" i="20"/>
  <c r="W146" i="20"/>
  <c r="AA146" i="20"/>
  <c r="AB146" i="20"/>
  <c r="BI146" i="20"/>
  <c r="Y146" i="20"/>
  <c r="BC146" i="20"/>
  <c r="X146" i="20"/>
  <c r="AF146" i="20"/>
  <c r="V145" i="20"/>
  <c r="AE145" i="20"/>
  <c r="AO145" i="20"/>
  <c r="S145" i="20"/>
  <c r="W145" i="20"/>
  <c r="AA145" i="20"/>
  <c r="AB145" i="20"/>
  <c r="BI145" i="20"/>
  <c r="Y145" i="20" s="1"/>
  <c r="BC145" i="20"/>
  <c r="X145" i="20" s="1"/>
  <c r="AF145" i="20"/>
  <c r="V144" i="20"/>
  <c r="AE144" i="20"/>
  <c r="AO144" i="20"/>
  <c r="S144" i="20"/>
  <c r="W144" i="20"/>
  <c r="AA144" i="20"/>
  <c r="AB144" i="20"/>
  <c r="BI144" i="20"/>
  <c r="Y144" i="20"/>
  <c r="BC144" i="20"/>
  <c r="X144" i="20"/>
  <c r="AF144" i="20"/>
  <c r="V143" i="20"/>
  <c r="AE143" i="20"/>
  <c r="AO143" i="20"/>
  <c r="W143" i="20"/>
  <c r="AA143" i="20"/>
  <c r="AB143" i="20"/>
  <c r="BI143" i="20"/>
  <c r="Y143" i="20"/>
  <c r="BC143" i="20"/>
  <c r="X143" i="20"/>
  <c r="AF143" i="20"/>
  <c r="V142" i="20"/>
  <c r="AE142" i="20"/>
  <c r="AO142" i="20"/>
  <c r="S142" i="20"/>
  <c r="W142" i="20"/>
  <c r="AA142" i="20"/>
  <c r="AB142" i="20"/>
  <c r="BI142" i="20"/>
  <c r="Y142" i="20"/>
  <c r="BC142" i="20"/>
  <c r="X142" i="20" s="1"/>
  <c r="AF142" i="20"/>
  <c r="V141" i="20"/>
  <c r="AE141" i="20"/>
  <c r="AO141" i="20"/>
  <c r="S141" i="20" s="1"/>
  <c r="W141" i="20"/>
  <c r="AA141" i="20"/>
  <c r="AB141" i="20"/>
  <c r="BI141" i="20"/>
  <c r="Y141" i="20"/>
  <c r="BC141" i="20"/>
  <c r="X141" i="20"/>
  <c r="AF141" i="20"/>
  <c r="V140" i="20"/>
  <c r="AE140" i="20"/>
  <c r="AO140" i="20"/>
  <c r="S140" i="20"/>
  <c r="W140" i="20"/>
  <c r="AA140" i="20"/>
  <c r="AB140" i="20"/>
  <c r="BI140" i="20"/>
  <c r="Y140" i="20"/>
  <c r="BC140" i="20"/>
  <c r="X140" i="20" s="1"/>
  <c r="AF140" i="20"/>
  <c r="V139" i="20"/>
  <c r="AE139" i="20"/>
  <c r="AO139" i="20"/>
  <c r="W139" i="20"/>
  <c r="AA139" i="20"/>
  <c r="AB139" i="20"/>
  <c r="BI139" i="20"/>
  <c r="Y139" i="20"/>
  <c r="BC139" i="20"/>
  <c r="X139" i="20" s="1"/>
  <c r="AF139" i="20"/>
  <c r="V138" i="20"/>
  <c r="AE138" i="20"/>
  <c r="AO138" i="20"/>
  <c r="S138" i="20" s="1"/>
  <c r="W138" i="20"/>
  <c r="AA138" i="20"/>
  <c r="AB138" i="20"/>
  <c r="BI138" i="20"/>
  <c r="Y138" i="20" s="1"/>
  <c r="BC138" i="20"/>
  <c r="X138" i="20"/>
  <c r="AF138" i="20"/>
  <c r="V137" i="20"/>
  <c r="AE137" i="20"/>
  <c r="AO137" i="20"/>
  <c r="S137" i="20"/>
  <c r="W137" i="20"/>
  <c r="AA137" i="20"/>
  <c r="AB137" i="20"/>
  <c r="BI137" i="20"/>
  <c r="Y137" i="20"/>
  <c r="BC137" i="20"/>
  <c r="X137" i="20" s="1"/>
  <c r="AF137" i="20"/>
  <c r="V136" i="20"/>
  <c r="AE136" i="20"/>
  <c r="AO136" i="20"/>
  <c r="S136" i="20" s="1"/>
  <c r="W136" i="20"/>
  <c r="AA136" i="20"/>
  <c r="AB136" i="20"/>
  <c r="BI136" i="20"/>
  <c r="Y136" i="20" s="1"/>
  <c r="BC136" i="20"/>
  <c r="X136" i="20"/>
  <c r="AF136" i="20"/>
  <c r="V135" i="20"/>
  <c r="AE135" i="20"/>
  <c r="AO135" i="20"/>
  <c r="W135" i="20"/>
  <c r="AA135" i="20"/>
  <c r="AB135" i="20"/>
  <c r="BI135" i="20"/>
  <c r="Y135" i="20" s="1"/>
  <c r="BC135" i="20"/>
  <c r="X135" i="20"/>
  <c r="AF135" i="20"/>
  <c r="V134" i="20"/>
  <c r="AE134" i="20"/>
  <c r="AO134" i="20"/>
  <c r="S134" i="20"/>
  <c r="W134" i="20"/>
  <c r="AA134" i="20"/>
  <c r="AB134" i="20"/>
  <c r="BI134" i="20"/>
  <c r="Y134" i="20"/>
  <c r="BC134" i="20"/>
  <c r="X134" i="20"/>
  <c r="AF134" i="20"/>
  <c r="V133" i="20"/>
  <c r="AE133" i="20"/>
  <c r="AO133" i="20"/>
  <c r="S133" i="20" s="1"/>
  <c r="W133" i="20"/>
  <c r="AA133" i="20"/>
  <c r="AB133" i="20"/>
  <c r="BI133" i="20"/>
  <c r="BC133" i="20"/>
  <c r="X133" i="20"/>
  <c r="AF133" i="20"/>
  <c r="V132" i="20"/>
  <c r="AE132" i="20"/>
  <c r="AO132" i="20"/>
  <c r="S132" i="20"/>
  <c r="W132" i="20"/>
  <c r="AA132" i="20"/>
  <c r="AB132" i="20"/>
  <c r="BI132" i="20"/>
  <c r="Y132" i="20" s="1"/>
  <c r="BC132" i="20"/>
  <c r="X132" i="20" s="1"/>
  <c r="AF132" i="20"/>
  <c r="V131" i="20"/>
  <c r="AE131" i="20"/>
  <c r="AO131" i="20"/>
  <c r="W131" i="20"/>
  <c r="AA131" i="20"/>
  <c r="AB131" i="20"/>
  <c r="BI131" i="20"/>
  <c r="Y131" i="20"/>
  <c r="BC131" i="20"/>
  <c r="AF131" i="20"/>
  <c r="V130" i="20"/>
  <c r="AE130" i="20"/>
  <c r="AO130" i="20"/>
  <c r="S130" i="20"/>
  <c r="W130" i="20"/>
  <c r="AA130" i="20"/>
  <c r="AB130" i="20"/>
  <c r="BI130" i="20"/>
  <c r="Y130" i="20"/>
  <c r="BC130" i="20"/>
  <c r="X130" i="20" s="1"/>
  <c r="AF130" i="20"/>
  <c r="V129" i="20"/>
  <c r="AE129" i="20"/>
  <c r="AO129" i="20"/>
  <c r="S129" i="20" s="1"/>
  <c r="W129" i="20"/>
  <c r="AA129" i="20"/>
  <c r="AB129" i="20"/>
  <c r="BI129" i="20"/>
  <c r="Y129" i="20" s="1"/>
  <c r="BC129" i="20"/>
  <c r="X129" i="20"/>
  <c r="AF129" i="20"/>
  <c r="V128" i="20"/>
  <c r="AE128" i="20"/>
  <c r="AO128" i="20"/>
  <c r="S128" i="20"/>
  <c r="W128" i="20"/>
  <c r="AA128" i="20"/>
  <c r="AB128" i="20"/>
  <c r="BI128" i="20"/>
  <c r="Y128" i="20"/>
  <c r="BC128" i="20"/>
  <c r="AF128" i="20"/>
  <c r="V127" i="20"/>
  <c r="AE127" i="20"/>
  <c r="AO127" i="20"/>
  <c r="W127" i="20"/>
  <c r="AA127" i="20"/>
  <c r="AB127" i="20"/>
  <c r="BI127" i="20"/>
  <c r="Y127" i="20" s="1"/>
  <c r="BC127" i="20"/>
  <c r="X127" i="20" s="1"/>
  <c r="AF127" i="20"/>
  <c r="V126" i="20"/>
  <c r="AE126" i="20"/>
  <c r="AO126" i="20"/>
  <c r="S126" i="20"/>
  <c r="W126" i="20"/>
  <c r="AA126" i="20"/>
  <c r="AB126" i="20"/>
  <c r="BI126" i="20"/>
  <c r="Y126" i="20"/>
  <c r="BC126" i="20"/>
  <c r="X126" i="20"/>
  <c r="AF126" i="20"/>
  <c r="V125" i="20"/>
  <c r="AE125" i="20"/>
  <c r="AO125" i="20"/>
  <c r="S125" i="20"/>
  <c r="W125" i="20"/>
  <c r="AA125" i="20"/>
  <c r="AB125" i="20"/>
  <c r="BI125" i="20"/>
  <c r="Y125" i="20" s="1"/>
  <c r="BC125" i="20"/>
  <c r="X125" i="20" s="1"/>
  <c r="AF125" i="20"/>
  <c r="V124" i="20"/>
  <c r="AE124" i="20"/>
  <c r="AO124" i="20"/>
  <c r="S124" i="20"/>
  <c r="W124" i="20"/>
  <c r="AA124" i="20"/>
  <c r="AB124" i="20"/>
  <c r="BI124" i="20"/>
  <c r="Y124" i="20"/>
  <c r="BC124" i="20"/>
  <c r="X124" i="20"/>
  <c r="AF124" i="20"/>
  <c r="AE123" i="20"/>
  <c r="AO123" i="20"/>
  <c r="W123" i="20"/>
  <c r="AA123" i="20"/>
  <c r="AB123" i="20"/>
  <c r="BI123" i="20"/>
  <c r="Y123" i="20"/>
  <c r="BC123" i="20"/>
  <c r="X123" i="20" s="1"/>
  <c r="AF123" i="20"/>
  <c r="AE122" i="20"/>
  <c r="AO122" i="20"/>
  <c r="S122" i="20"/>
  <c r="W122" i="20"/>
  <c r="AA122" i="20"/>
  <c r="AB122" i="20"/>
  <c r="BI122" i="20"/>
  <c r="Y122" i="20"/>
  <c r="BC122" i="20"/>
  <c r="X122" i="20"/>
  <c r="AF122" i="20"/>
  <c r="AE121" i="20"/>
  <c r="AO121" i="20"/>
  <c r="S121" i="20"/>
  <c r="W121" i="20"/>
  <c r="AA121" i="20"/>
  <c r="AB121" i="20"/>
  <c r="BI121" i="20"/>
  <c r="Y121" i="20"/>
  <c r="BC121" i="20"/>
  <c r="AF121" i="20"/>
  <c r="AE120" i="20"/>
  <c r="AO120" i="20"/>
  <c r="S120" i="20"/>
  <c r="W120" i="20"/>
  <c r="AA120" i="20"/>
  <c r="AB120" i="20"/>
  <c r="BI120" i="20"/>
  <c r="BC120" i="20"/>
  <c r="X120" i="20"/>
  <c r="AF120" i="20"/>
  <c r="AE119" i="20"/>
  <c r="AO119" i="20"/>
  <c r="S119" i="20"/>
  <c r="W119" i="20"/>
  <c r="AA119" i="20"/>
  <c r="AB119" i="20"/>
  <c r="BI119" i="20"/>
  <c r="Y119" i="20" s="1"/>
  <c r="BC119" i="20"/>
  <c r="X119" i="20" s="1"/>
  <c r="AF119" i="20"/>
  <c r="AE118" i="20"/>
  <c r="AO118" i="20"/>
  <c r="W118" i="20"/>
  <c r="AA118" i="20"/>
  <c r="AB118" i="20"/>
  <c r="BI118" i="20"/>
  <c r="Y118" i="20" s="1"/>
  <c r="BC118" i="20"/>
  <c r="X118" i="20"/>
  <c r="AF118" i="20"/>
  <c r="AE117" i="20"/>
  <c r="AO117" i="20"/>
  <c r="S117" i="20" s="1"/>
  <c r="W117" i="20"/>
  <c r="AA117" i="20"/>
  <c r="AB117" i="20"/>
  <c r="BI117" i="20"/>
  <c r="Y117" i="20" s="1"/>
  <c r="BC117" i="20"/>
  <c r="X117" i="20"/>
  <c r="AF117" i="20"/>
  <c r="AE116" i="20"/>
  <c r="AO116" i="20"/>
  <c r="S116" i="20"/>
  <c r="W116" i="20"/>
  <c r="AA116" i="20"/>
  <c r="AB116" i="20"/>
  <c r="BI116" i="20"/>
  <c r="Y116" i="20" s="1"/>
  <c r="BC116" i="20"/>
  <c r="X116" i="20" s="1"/>
  <c r="AF116" i="20"/>
  <c r="AE115" i="20"/>
  <c r="AO115" i="20"/>
  <c r="S115" i="20"/>
  <c r="W115" i="20"/>
  <c r="AA115" i="20"/>
  <c r="AB115" i="20"/>
  <c r="BI115" i="20"/>
  <c r="Y115" i="20"/>
  <c r="BC115" i="20"/>
  <c r="X115" i="20" s="1"/>
  <c r="AF115" i="20"/>
  <c r="AE114" i="20"/>
  <c r="AO114" i="20"/>
  <c r="W114" i="20"/>
  <c r="AA114" i="20"/>
  <c r="AB114" i="20"/>
  <c r="BI114" i="20"/>
  <c r="Y114" i="20" s="1"/>
  <c r="BC114" i="20"/>
  <c r="X114" i="20"/>
  <c r="AF114" i="20"/>
  <c r="AE113" i="20"/>
  <c r="AO113" i="20"/>
  <c r="S113" i="20"/>
  <c r="W113" i="20"/>
  <c r="AA113" i="20"/>
  <c r="AB113" i="20"/>
  <c r="BI113" i="20"/>
  <c r="Y113" i="20" s="1"/>
  <c r="BC113" i="20"/>
  <c r="X113" i="20" s="1"/>
  <c r="AF113" i="20"/>
  <c r="AE112" i="20"/>
  <c r="AO112" i="20"/>
  <c r="S112" i="20"/>
  <c r="W112" i="20"/>
  <c r="AA112" i="20"/>
  <c r="AB112" i="20"/>
  <c r="BI112" i="20"/>
  <c r="Y112" i="20"/>
  <c r="BC112" i="20"/>
  <c r="AF112" i="20"/>
  <c r="AE111" i="20"/>
  <c r="AO111" i="20"/>
  <c r="S111" i="20" s="1"/>
  <c r="W111" i="20"/>
  <c r="AA111" i="20"/>
  <c r="AB111" i="20"/>
  <c r="BI111" i="20"/>
  <c r="Y111" i="20" s="1"/>
  <c r="BC111" i="20"/>
  <c r="X111" i="20"/>
  <c r="AF111" i="20"/>
  <c r="AE110" i="20"/>
  <c r="AO110" i="20"/>
  <c r="W110" i="20"/>
  <c r="AA110" i="20"/>
  <c r="AB110" i="20"/>
  <c r="BI110" i="20"/>
  <c r="Y110" i="20"/>
  <c r="BC110" i="20"/>
  <c r="X110" i="20"/>
  <c r="AF110" i="20"/>
  <c r="AE109" i="20"/>
  <c r="AO109" i="20"/>
  <c r="S109" i="20" s="1"/>
  <c r="W109" i="20"/>
  <c r="AA109" i="20"/>
  <c r="AB109" i="20"/>
  <c r="BI109" i="20"/>
  <c r="Y109" i="20" s="1"/>
  <c r="BC109" i="20"/>
  <c r="X109" i="20"/>
  <c r="AF109" i="20"/>
  <c r="AE108" i="20"/>
  <c r="AO108" i="20"/>
  <c r="S108" i="20" s="1"/>
  <c r="W108" i="20"/>
  <c r="AA108" i="20"/>
  <c r="AB108" i="20"/>
  <c r="BI108" i="20"/>
  <c r="Y108" i="20" s="1"/>
  <c r="BC108" i="20"/>
  <c r="X108" i="20"/>
  <c r="AF108" i="20"/>
  <c r="AE107" i="20"/>
  <c r="AO107" i="20"/>
  <c r="S107" i="20"/>
  <c r="W107" i="20"/>
  <c r="AA107" i="20"/>
  <c r="AB107" i="20"/>
  <c r="BI107" i="20"/>
  <c r="BC107" i="20"/>
  <c r="X107" i="20"/>
  <c r="AF107" i="20"/>
  <c r="AE106" i="20"/>
  <c r="AO106" i="20"/>
  <c r="S106" i="20" s="1"/>
  <c r="W106" i="20"/>
  <c r="AA106" i="20"/>
  <c r="AB106" i="20"/>
  <c r="BI106" i="20"/>
  <c r="Y106" i="20" s="1"/>
  <c r="BC106" i="20"/>
  <c r="X106" i="20"/>
  <c r="AF106" i="20"/>
  <c r="AE105" i="20"/>
  <c r="AO105" i="20"/>
  <c r="W105" i="20"/>
  <c r="AA105" i="20"/>
  <c r="AB105" i="20"/>
  <c r="BI105" i="20"/>
  <c r="Y105" i="20"/>
  <c r="BC105" i="20"/>
  <c r="X105" i="20"/>
  <c r="AF105" i="20"/>
  <c r="AE104" i="20"/>
  <c r="AO104" i="20"/>
  <c r="S104" i="20" s="1"/>
  <c r="W104" i="20"/>
  <c r="AA104" i="20"/>
  <c r="AB104" i="20"/>
  <c r="BI104" i="20"/>
  <c r="Y104" i="20"/>
  <c r="BC104" i="20"/>
  <c r="X104" i="20"/>
  <c r="AF104" i="20"/>
  <c r="AE103" i="20"/>
  <c r="AO103" i="20"/>
  <c r="S103" i="20" s="1"/>
  <c r="W103" i="20"/>
  <c r="AA103" i="20"/>
  <c r="AB103" i="20"/>
  <c r="BI103" i="20"/>
  <c r="Y103" i="20" s="1"/>
  <c r="BC103" i="20"/>
  <c r="X103" i="20"/>
  <c r="AF103" i="20"/>
  <c r="AE102" i="20"/>
  <c r="AO102" i="20"/>
  <c r="W102" i="20"/>
  <c r="AA102" i="20"/>
  <c r="AB102" i="20"/>
  <c r="BI102" i="20"/>
  <c r="BC102" i="20"/>
  <c r="X102" i="20" s="1"/>
  <c r="AF102" i="20"/>
  <c r="AE101" i="20"/>
  <c r="AO101" i="20"/>
  <c r="S101" i="20"/>
  <c r="W101" i="20"/>
  <c r="AA101" i="20"/>
  <c r="AB101" i="20"/>
  <c r="BI101" i="20"/>
  <c r="Y101" i="20"/>
  <c r="BC101" i="20"/>
  <c r="X101" i="20" s="1"/>
  <c r="AF101" i="20"/>
  <c r="AE100" i="20"/>
  <c r="AO100" i="20"/>
  <c r="S100" i="20"/>
  <c r="W100" i="20"/>
  <c r="AA100" i="20"/>
  <c r="AB100" i="20"/>
  <c r="BI100" i="20"/>
  <c r="Y100" i="20"/>
  <c r="BC100" i="20"/>
  <c r="AF100" i="20"/>
  <c r="AE99" i="20"/>
  <c r="AO99" i="20"/>
  <c r="S99" i="20"/>
  <c r="W99" i="20"/>
  <c r="AA99" i="20"/>
  <c r="AB99" i="20"/>
  <c r="BI99" i="20"/>
  <c r="Y99" i="20"/>
  <c r="BC99" i="20"/>
  <c r="X99" i="20" s="1"/>
  <c r="AF99" i="20"/>
  <c r="AE98" i="20"/>
  <c r="AO98" i="20"/>
  <c r="S98" i="20"/>
  <c r="W98" i="20"/>
  <c r="AA98" i="20"/>
  <c r="AB98" i="20"/>
  <c r="BI98" i="20"/>
  <c r="Y98" i="20"/>
  <c r="BC98" i="20"/>
  <c r="X98" i="20" s="1"/>
  <c r="AF98" i="20"/>
  <c r="AE97" i="20"/>
  <c r="AO97" i="20"/>
  <c r="S97" i="20"/>
  <c r="W97" i="20"/>
  <c r="AA97" i="20"/>
  <c r="AB97" i="20"/>
  <c r="BI97" i="20"/>
  <c r="Y97" i="20"/>
  <c r="BC97" i="20"/>
  <c r="X97" i="20"/>
  <c r="AF97" i="20"/>
  <c r="AE96" i="20"/>
  <c r="AO96" i="20"/>
  <c r="S96" i="20"/>
  <c r="W96" i="20"/>
  <c r="AA96" i="20"/>
  <c r="AB96" i="20"/>
  <c r="BI96" i="20"/>
  <c r="Y96" i="20"/>
  <c r="BC96" i="20"/>
  <c r="X96" i="20"/>
  <c r="AF96" i="20"/>
  <c r="AE95" i="20"/>
  <c r="AO95" i="20"/>
  <c r="S95" i="20" s="1"/>
  <c r="W95" i="20"/>
  <c r="AA95" i="20"/>
  <c r="AB95" i="20"/>
  <c r="BI95" i="20"/>
  <c r="Y95" i="20"/>
  <c r="BC95" i="20"/>
  <c r="X95" i="20"/>
  <c r="AF95" i="20"/>
  <c r="AE94" i="20"/>
  <c r="AO94" i="20"/>
  <c r="W94" i="20"/>
  <c r="AA94" i="20"/>
  <c r="AB94" i="20"/>
  <c r="BI94" i="20"/>
  <c r="Y94" i="20"/>
  <c r="BC94" i="20"/>
  <c r="X94" i="20"/>
  <c r="AF94" i="20"/>
  <c r="AE93" i="20"/>
  <c r="AO93" i="20"/>
  <c r="S93" i="20"/>
  <c r="W93" i="20"/>
  <c r="AA93" i="20"/>
  <c r="AB93" i="20"/>
  <c r="BI93" i="20"/>
  <c r="Y93" i="20"/>
  <c r="BC93" i="20"/>
  <c r="X93" i="20"/>
  <c r="AF93" i="20"/>
  <c r="AE92" i="20"/>
  <c r="AO92" i="20"/>
  <c r="S92" i="20" s="1"/>
  <c r="W92" i="20"/>
  <c r="AA92" i="20"/>
  <c r="AB92" i="20"/>
  <c r="BI92" i="20"/>
  <c r="BC92" i="20"/>
  <c r="X92" i="20" s="1"/>
  <c r="AF92" i="20"/>
  <c r="AE91" i="20"/>
  <c r="AO91" i="20"/>
  <c r="S91" i="20"/>
  <c r="W91" i="20"/>
  <c r="AA91" i="20"/>
  <c r="AB91" i="20"/>
  <c r="BI91" i="20"/>
  <c r="Y91" i="20"/>
  <c r="BC91" i="20"/>
  <c r="X91" i="20"/>
  <c r="AF91" i="20"/>
  <c r="AE90" i="20"/>
  <c r="AO90" i="20"/>
  <c r="S90" i="20"/>
  <c r="W90" i="20"/>
  <c r="AA90" i="20"/>
  <c r="AB90" i="20"/>
  <c r="BI90" i="20"/>
  <c r="Y90" i="20"/>
  <c r="BC90" i="20"/>
  <c r="AF90" i="20"/>
  <c r="AE89" i="20"/>
  <c r="AO89" i="20"/>
  <c r="S89" i="20"/>
  <c r="W89" i="20"/>
  <c r="AA89" i="20"/>
  <c r="AB89" i="20"/>
  <c r="BI89" i="20"/>
  <c r="Y89" i="20"/>
  <c r="BC89" i="20"/>
  <c r="X89" i="20" s="1"/>
  <c r="AF89" i="20"/>
  <c r="AE88" i="20"/>
  <c r="AO88" i="20"/>
  <c r="S88" i="20"/>
  <c r="W88" i="20"/>
  <c r="AA88" i="20"/>
  <c r="AB88" i="20"/>
  <c r="BI88" i="20"/>
  <c r="Y88" i="20"/>
  <c r="BC88" i="20"/>
  <c r="X88" i="20"/>
  <c r="AF88" i="20"/>
  <c r="AE87" i="20"/>
  <c r="AO87" i="20"/>
  <c r="S87" i="20"/>
  <c r="W87" i="20"/>
  <c r="AA87" i="20"/>
  <c r="AB87" i="20"/>
  <c r="BI87" i="20"/>
  <c r="Y87" i="20"/>
  <c r="BC87" i="20"/>
  <c r="X87" i="20"/>
  <c r="AF87" i="20"/>
  <c r="AE86" i="20"/>
  <c r="AO86" i="20"/>
  <c r="W86" i="20"/>
  <c r="AA86" i="20"/>
  <c r="AB86" i="20"/>
  <c r="BI86" i="20"/>
  <c r="Y86" i="20"/>
  <c r="BC86" i="20"/>
  <c r="X86" i="20" s="1"/>
  <c r="AF86" i="20"/>
  <c r="AE85" i="20"/>
  <c r="AO85" i="20"/>
  <c r="S85" i="20"/>
  <c r="W85" i="20"/>
  <c r="AA85" i="20"/>
  <c r="AB85" i="20"/>
  <c r="BI85" i="20"/>
  <c r="Y85" i="20"/>
  <c r="BC85" i="20"/>
  <c r="X85" i="20"/>
  <c r="AF85" i="20"/>
  <c r="AE84" i="20"/>
  <c r="AO84" i="20"/>
  <c r="S84" i="20"/>
  <c r="W84" i="20"/>
  <c r="AA84" i="20"/>
  <c r="AB84" i="20"/>
  <c r="BI84" i="20"/>
  <c r="Y84" i="20"/>
  <c r="BC84" i="20"/>
  <c r="X84" i="20"/>
  <c r="AF84" i="20"/>
  <c r="AE83" i="20"/>
  <c r="AO83" i="20"/>
  <c r="S83" i="20" s="1"/>
  <c r="W83" i="20"/>
  <c r="AA83" i="20"/>
  <c r="AB83" i="20"/>
  <c r="BI83" i="20"/>
  <c r="Y83" i="20"/>
  <c r="BC83" i="20"/>
  <c r="X83" i="20"/>
  <c r="AF83" i="20"/>
  <c r="AE82" i="20"/>
  <c r="AO82" i="20"/>
  <c r="S82" i="20" s="1"/>
  <c r="W82" i="20"/>
  <c r="AA82" i="20"/>
  <c r="AB82" i="20"/>
  <c r="BI82" i="20"/>
  <c r="Y82" i="20" s="1"/>
  <c r="BC82" i="20"/>
  <c r="X82" i="20"/>
  <c r="AF82" i="20"/>
  <c r="AE81" i="20"/>
  <c r="AO81" i="20"/>
  <c r="S81" i="20" s="1"/>
  <c r="W81" i="20"/>
  <c r="AA81" i="20"/>
  <c r="AB81" i="20"/>
  <c r="BI81" i="20"/>
  <c r="BC81" i="20"/>
  <c r="X81" i="20"/>
  <c r="AF81" i="20"/>
  <c r="AE80" i="20"/>
  <c r="AO80" i="20"/>
  <c r="S80" i="20" s="1"/>
  <c r="W80" i="20"/>
  <c r="AA80" i="20"/>
  <c r="AB80" i="20"/>
  <c r="BI80" i="20"/>
  <c r="Y80" i="20"/>
  <c r="BC80" i="20"/>
  <c r="X80" i="20"/>
  <c r="AF80" i="20"/>
  <c r="AE79" i="20"/>
  <c r="AO79" i="20"/>
  <c r="S79" i="20" s="1"/>
  <c r="W79" i="20"/>
  <c r="AA79" i="20"/>
  <c r="AB79" i="20"/>
  <c r="BI79" i="20"/>
  <c r="Y79" i="20" s="1"/>
  <c r="BC79" i="20"/>
  <c r="X79" i="20"/>
  <c r="AF79" i="20"/>
  <c r="AE78" i="20"/>
  <c r="AO78" i="20"/>
  <c r="W78" i="20"/>
  <c r="AA78" i="20"/>
  <c r="AB78" i="20"/>
  <c r="BI78" i="20"/>
  <c r="Y78" i="20"/>
  <c r="BC78" i="20"/>
  <c r="X78" i="20"/>
  <c r="AF78" i="20"/>
  <c r="AE77" i="20"/>
  <c r="AO77" i="20"/>
  <c r="W77" i="20"/>
  <c r="AA77" i="20"/>
  <c r="AB77" i="20"/>
  <c r="BI77" i="20"/>
  <c r="Y77" i="20"/>
  <c r="BC77" i="20"/>
  <c r="X77" i="20" s="1"/>
  <c r="AF77" i="20"/>
  <c r="AE76" i="20"/>
  <c r="AO76" i="20"/>
  <c r="S76" i="20"/>
  <c r="W76" i="20"/>
  <c r="AA76" i="20"/>
  <c r="AB76" i="20"/>
  <c r="BI76" i="20"/>
  <c r="Y76" i="20"/>
  <c r="BC76" i="20"/>
  <c r="X76" i="20"/>
  <c r="AF76" i="20"/>
  <c r="AE75" i="20"/>
  <c r="AO75" i="20"/>
  <c r="S75" i="20"/>
  <c r="W75" i="20"/>
  <c r="AA75" i="20"/>
  <c r="AB75" i="20"/>
  <c r="BI75" i="20"/>
  <c r="Y75" i="20" s="1"/>
  <c r="BC75" i="20"/>
  <c r="X75" i="20"/>
  <c r="AF75" i="20"/>
  <c r="AE74" i="20"/>
  <c r="AO74" i="20"/>
  <c r="W74" i="20"/>
  <c r="AA74" i="20"/>
  <c r="AB74" i="20"/>
  <c r="BI74" i="20"/>
  <c r="Y74" i="20"/>
  <c r="BC74" i="20"/>
  <c r="X74" i="20" s="1"/>
  <c r="AF74" i="20"/>
  <c r="AE73" i="20"/>
  <c r="AO73" i="20"/>
  <c r="S73" i="20" s="1"/>
  <c r="W73" i="20"/>
  <c r="AA73" i="20"/>
  <c r="AB73" i="20"/>
  <c r="BI73" i="20"/>
  <c r="Y73" i="20"/>
  <c r="BC73" i="20"/>
  <c r="X73" i="20"/>
  <c r="AF73" i="20"/>
  <c r="AE72" i="20"/>
  <c r="AO72" i="20"/>
  <c r="S72" i="20"/>
  <c r="W72" i="20"/>
  <c r="AA72" i="20"/>
  <c r="AB72" i="20"/>
  <c r="BI72" i="20"/>
  <c r="Y72" i="20" s="1"/>
  <c r="F72" i="20" s="1"/>
  <c r="H72" i="20" s="1"/>
  <c r="BC72" i="20"/>
  <c r="X72" i="20"/>
  <c r="AF72" i="20"/>
  <c r="AE71" i="20"/>
  <c r="AO71" i="20"/>
  <c r="S71" i="20" s="1"/>
  <c r="W71" i="20"/>
  <c r="AA71" i="20"/>
  <c r="AB71" i="20"/>
  <c r="BI71" i="20"/>
  <c r="Y71" i="20"/>
  <c r="BC71" i="20"/>
  <c r="X71" i="20"/>
  <c r="AF71" i="20"/>
  <c r="AE70" i="20"/>
  <c r="AO70" i="20"/>
  <c r="W70" i="20"/>
  <c r="AA70" i="20"/>
  <c r="AB70" i="20"/>
  <c r="BI70" i="20"/>
  <c r="Y70" i="20"/>
  <c r="BC70" i="20"/>
  <c r="X70" i="20"/>
  <c r="AF70" i="20"/>
  <c r="AE69" i="20"/>
  <c r="AO69" i="20"/>
  <c r="W69" i="20"/>
  <c r="AA69" i="20"/>
  <c r="AB69" i="20"/>
  <c r="BI69" i="20"/>
  <c r="Y69" i="20"/>
  <c r="BC69" i="20"/>
  <c r="X69" i="20" s="1"/>
  <c r="AF69" i="20"/>
  <c r="AE68" i="20"/>
  <c r="AO68" i="20"/>
  <c r="S68" i="20"/>
  <c r="W68" i="20"/>
  <c r="AA68" i="20"/>
  <c r="AB68" i="20"/>
  <c r="BI68" i="20"/>
  <c r="Y68" i="20"/>
  <c r="BC68" i="20"/>
  <c r="X68" i="20" s="1"/>
  <c r="AF68" i="20"/>
  <c r="AE67" i="20"/>
  <c r="AO67" i="20"/>
  <c r="S67" i="20" s="1"/>
  <c r="W67" i="20"/>
  <c r="AA67" i="20"/>
  <c r="AB67" i="20"/>
  <c r="BI67" i="20"/>
  <c r="Y67" i="20"/>
  <c r="BC67" i="20"/>
  <c r="X67" i="20"/>
  <c r="AF67" i="20"/>
  <c r="AE66" i="20"/>
  <c r="AO66" i="20"/>
  <c r="T66" i="20" s="1"/>
  <c r="W66" i="20"/>
  <c r="AA66" i="20"/>
  <c r="F66" i="20" s="1"/>
  <c r="AB66" i="20"/>
  <c r="BI66" i="20"/>
  <c r="Y66" i="20" s="1"/>
  <c r="BC66" i="20"/>
  <c r="X66" i="20"/>
  <c r="AF66" i="20"/>
  <c r="AE65" i="20"/>
  <c r="AO65" i="20"/>
  <c r="T65" i="20" s="1"/>
  <c r="W65" i="20"/>
  <c r="M65" i="20" s="1"/>
  <c r="N65" i="20" s="1"/>
  <c r="AA65" i="20"/>
  <c r="AB65" i="20"/>
  <c r="BI65" i="20"/>
  <c r="Y65" i="20" s="1"/>
  <c r="BC65" i="20"/>
  <c r="X65" i="20"/>
  <c r="AF65" i="20"/>
  <c r="AE64" i="20"/>
  <c r="AO64" i="20"/>
  <c r="S64" i="20" s="1"/>
  <c r="W64" i="20"/>
  <c r="AA64" i="20"/>
  <c r="AB64" i="20"/>
  <c r="BI64" i="20"/>
  <c r="Y64" i="20" s="1"/>
  <c r="BC64" i="20"/>
  <c r="X64" i="20"/>
  <c r="AF64" i="20"/>
  <c r="AE63" i="20"/>
  <c r="AO63" i="20"/>
  <c r="S63" i="20" s="1"/>
  <c r="W63" i="20"/>
  <c r="AA63" i="20"/>
  <c r="AB63" i="20"/>
  <c r="BI63" i="20"/>
  <c r="Y63" i="20" s="1"/>
  <c r="BC63" i="20"/>
  <c r="X63" i="20" s="1"/>
  <c r="AF63" i="20"/>
  <c r="AE62" i="20"/>
  <c r="AO62" i="20"/>
  <c r="W62" i="20"/>
  <c r="AA62" i="20"/>
  <c r="AB62" i="20"/>
  <c r="BI62" i="20"/>
  <c r="Y62" i="20" s="1"/>
  <c r="BC62" i="20"/>
  <c r="X62" i="20"/>
  <c r="AF62" i="20"/>
  <c r="AE61" i="20"/>
  <c r="AO61" i="20"/>
  <c r="W61" i="20"/>
  <c r="AA61" i="20"/>
  <c r="AB61" i="20"/>
  <c r="BI61" i="20"/>
  <c r="Y61" i="20"/>
  <c r="BC61" i="20"/>
  <c r="X61" i="20"/>
  <c r="AF61" i="20"/>
  <c r="AE60" i="20"/>
  <c r="AO60" i="20"/>
  <c r="S60" i="20" s="1"/>
  <c r="W60" i="20"/>
  <c r="AA60" i="20"/>
  <c r="AB60" i="20"/>
  <c r="BI60" i="20"/>
  <c r="Y60" i="20" s="1"/>
  <c r="BC60" i="20"/>
  <c r="AF60" i="20"/>
  <c r="AE59" i="20"/>
  <c r="AO59" i="20"/>
  <c r="S59" i="20"/>
  <c r="W59" i="20"/>
  <c r="AA59" i="20"/>
  <c r="AB59" i="20"/>
  <c r="BI59" i="20"/>
  <c r="Y59" i="20"/>
  <c r="BC59" i="20"/>
  <c r="X59" i="20" s="1"/>
  <c r="AF59" i="20"/>
  <c r="AE58" i="20"/>
  <c r="AO58" i="20"/>
  <c r="S58" i="20" s="1"/>
  <c r="W58" i="20"/>
  <c r="AA58" i="20"/>
  <c r="AB58" i="20"/>
  <c r="BI58" i="20"/>
  <c r="Y58" i="20"/>
  <c r="BC58" i="20"/>
  <c r="X58" i="20"/>
  <c r="AF58" i="20"/>
  <c r="AE57" i="20"/>
  <c r="AO57" i="20"/>
  <c r="T57" i="20"/>
  <c r="W57" i="20"/>
  <c r="AA57" i="20"/>
  <c r="AB57" i="20"/>
  <c r="BI57" i="20"/>
  <c r="Y57" i="20" s="1"/>
  <c r="BC57" i="20"/>
  <c r="X57" i="20"/>
  <c r="AF57" i="20"/>
  <c r="AE56" i="20"/>
  <c r="AO56" i="20"/>
  <c r="S56" i="20" s="1"/>
  <c r="W56" i="20"/>
  <c r="AA56" i="20"/>
  <c r="AB56" i="20"/>
  <c r="BI56" i="20"/>
  <c r="Y56" i="20" s="1"/>
  <c r="BC56" i="20"/>
  <c r="AF56" i="20"/>
  <c r="AE55" i="20"/>
  <c r="AO55" i="20"/>
  <c r="S55" i="20"/>
  <c r="W55" i="20"/>
  <c r="AA55" i="20"/>
  <c r="AB55" i="20"/>
  <c r="BI55" i="20"/>
  <c r="BC55" i="20"/>
  <c r="X55" i="20" s="1"/>
  <c r="AF55" i="20"/>
  <c r="AE54" i="20"/>
  <c r="AO54" i="20"/>
  <c r="W54" i="20"/>
  <c r="AA54" i="20"/>
  <c r="AB54" i="20"/>
  <c r="BI54" i="20"/>
  <c r="Y54" i="20" s="1"/>
  <c r="BC54" i="20"/>
  <c r="X54" i="20" s="1"/>
  <c r="AF54" i="20"/>
  <c r="AE53" i="20"/>
  <c r="AO53" i="20"/>
  <c r="S53" i="20" s="1"/>
  <c r="W53" i="20"/>
  <c r="AA53" i="20"/>
  <c r="AB53" i="20"/>
  <c r="BI53" i="20"/>
  <c r="Y53" i="20" s="1"/>
  <c r="BC53" i="20"/>
  <c r="X53" i="20" s="1"/>
  <c r="AF53" i="20"/>
  <c r="AE52" i="20"/>
  <c r="AO52" i="20"/>
  <c r="S52" i="20"/>
  <c r="W52" i="20"/>
  <c r="AA52" i="20"/>
  <c r="AB52" i="20"/>
  <c r="BI52" i="20"/>
  <c r="Y52" i="20" s="1"/>
  <c r="BC52" i="20"/>
  <c r="X52" i="20" s="1"/>
  <c r="AF52" i="20"/>
  <c r="AE51" i="20"/>
  <c r="AO51" i="20"/>
  <c r="T51" i="20"/>
  <c r="W51" i="20"/>
  <c r="AA51" i="20"/>
  <c r="AB51" i="20"/>
  <c r="BI51" i="20"/>
  <c r="BC51" i="20"/>
  <c r="X51" i="20" s="1"/>
  <c r="AF51" i="20"/>
  <c r="AE50" i="20"/>
  <c r="AO50" i="20"/>
  <c r="W50" i="20"/>
  <c r="AA50" i="20"/>
  <c r="AB50" i="20"/>
  <c r="BI50" i="20"/>
  <c r="Y50" i="20" s="1"/>
  <c r="BC50" i="20"/>
  <c r="X50" i="20" s="1"/>
  <c r="AF50" i="20"/>
  <c r="AE49" i="20"/>
  <c r="AO49" i="20"/>
  <c r="S49" i="20"/>
  <c r="W49" i="20"/>
  <c r="AA49" i="20"/>
  <c r="AB49" i="20"/>
  <c r="BI49" i="20"/>
  <c r="Y49" i="20" s="1"/>
  <c r="BC49" i="20"/>
  <c r="X49" i="20" s="1"/>
  <c r="AF49" i="20"/>
  <c r="AE48" i="20"/>
  <c r="AO48" i="20"/>
  <c r="S48" i="20"/>
  <c r="W48" i="20"/>
  <c r="AA48" i="20"/>
  <c r="AB48" i="20"/>
  <c r="BI48" i="20"/>
  <c r="Y48" i="20"/>
  <c r="BC48" i="20"/>
  <c r="AF48" i="20"/>
  <c r="AE47" i="20"/>
  <c r="AO47" i="20"/>
  <c r="S47" i="20" s="1"/>
  <c r="W47" i="20"/>
  <c r="AA47" i="20"/>
  <c r="AB47" i="20"/>
  <c r="BI47" i="20"/>
  <c r="Y47" i="20" s="1"/>
  <c r="BC47" i="20"/>
  <c r="X47" i="20" s="1"/>
  <c r="F47" i="20" s="1"/>
  <c r="AF47" i="20"/>
  <c r="AE46" i="20"/>
  <c r="AO46" i="20"/>
  <c r="W46" i="20"/>
  <c r="AA46" i="20"/>
  <c r="AB46" i="20"/>
  <c r="BI46" i="20"/>
  <c r="Y46" i="20" s="1"/>
  <c r="BC46" i="20"/>
  <c r="X46" i="20"/>
  <c r="AF46" i="20"/>
  <c r="AE45" i="20"/>
  <c r="AO45" i="20"/>
  <c r="W45" i="20"/>
  <c r="AA45" i="20"/>
  <c r="AB45" i="20"/>
  <c r="BI45" i="20"/>
  <c r="Y45" i="20"/>
  <c r="BC45" i="20"/>
  <c r="X45" i="20"/>
  <c r="AF45" i="20"/>
  <c r="AE44" i="20"/>
  <c r="AO44" i="20"/>
  <c r="S44" i="20" s="1"/>
  <c r="W44" i="20"/>
  <c r="AA44" i="20"/>
  <c r="AB44" i="20"/>
  <c r="BI44" i="20"/>
  <c r="BC44" i="20"/>
  <c r="X44" i="20" s="1"/>
  <c r="AF44" i="20"/>
  <c r="AE43" i="20"/>
  <c r="AO43" i="20"/>
  <c r="S43" i="20"/>
  <c r="W43" i="20"/>
  <c r="AA43" i="20"/>
  <c r="AB43" i="20"/>
  <c r="BI43" i="20"/>
  <c r="Y43" i="20"/>
  <c r="BC43" i="20"/>
  <c r="X43" i="20" s="1"/>
  <c r="AF43" i="20"/>
  <c r="AE42" i="20"/>
  <c r="AO42" i="20"/>
  <c r="S42" i="20" s="1"/>
  <c r="W42" i="20"/>
  <c r="AA42" i="20"/>
  <c r="AB42" i="20"/>
  <c r="BI42" i="20"/>
  <c r="Y42" i="20"/>
  <c r="BC42" i="20"/>
  <c r="X42" i="20"/>
  <c r="AF42" i="20"/>
  <c r="AE41" i="20"/>
  <c r="AO41" i="20"/>
  <c r="S41" i="20"/>
  <c r="W41" i="20"/>
  <c r="AA41" i="20"/>
  <c r="AB41" i="20"/>
  <c r="BI41" i="20"/>
  <c r="BC41" i="20"/>
  <c r="X41" i="20" s="1"/>
  <c r="AF41" i="20"/>
  <c r="AE40" i="20"/>
  <c r="AO40" i="20"/>
  <c r="S40" i="20"/>
  <c r="W40" i="20"/>
  <c r="AA40" i="20"/>
  <c r="AB40" i="20"/>
  <c r="BI40" i="20"/>
  <c r="Y40" i="20"/>
  <c r="BC40" i="20"/>
  <c r="X40" i="20" s="1"/>
  <c r="AF40" i="20"/>
  <c r="AE39" i="20"/>
  <c r="AO39" i="20"/>
  <c r="W39" i="20"/>
  <c r="AA39" i="20"/>
  <c r="AB39" i="20"/>
  <c r="BI39" i="20"/>
  <c r="Y39" i="20" s="1"/>
  <c r="BC39" i="20"/>
  <c r="X39" i="20" s="1"/>
  <c r="AF39" i="20"/>
  <c r="AE38" i="20"/>
  <c r="AO38" i="20"/>
  <c r="S38" i="20"/>
  <c r="W38" i="20"/>
  <c r="AA38" i="20"/>
  <c r="AB38" i="20"/>
  <c r="BI38" i="20"/>
  <c r="Y38" i="20"/>
  <c r="BC38" i="20"/>
  <c r="X38" i="20" s="1"/>
  <c r="AF38" i="20"/>
  <c r="AE37" i="20"/>
  <c r="AO37" i="20"/>
  <c r="S37" i="20"/>
  <c r="W37" i="20"/>
  <c r="AA37" i="20"/>
  <c r="AB37" i="20"/>
  <c r="BI37" i="20"/>
  <c r="Y37" i="20"/>
  <c r="BC37" i="20"/>
  <c r="X37" i="20" s="1"/>
  <c r="AF37" i="20"/>
  <c r="AE36" i="20"/>
  <c r="AO36" i="20"/>
  <c r="S36" i="20"/>
  <c r="W36" i="20"/>
  <c r="AA36" i="20"/>
  <c r="AB36" i="20"/>
  <c r="BI36" i="20"/>
  <c r="Y36" i="20"/>
  <c r="BC36" i="20"/>
  <c r="X36" i="20"/>
  <c r="AF36" i="20"/>
  <c r="AE35" i="20"/>
  <c r="AO35" i="20"/>
  <c r="S35" i="20" s="1"/>
  <c r="W35" i="20"/>
  <c r="AA35" i="20"/>
  <c r="AB35" i="20"/>
  <c r="BI35" i="20"/>
  <c r="Y35" i="20"/>
  <c r="BC35" i="20"/>
  <c r="X35" i="20"/>
  <c r="AF35" i="20"/>
  <c r="AE34" i="20"/>
  <c r="AO34" i="20"/>
  <c r="W34" i="20"/>
  <c r="AA34" i="20"/>
  <c r="AB34" i="20"/>
  <c r="BI34" i="20"/>
  <c r="Y34" i="20"/>
  <c r="BC34" i="20"/>
  <c r="X34" i="20" s="1"/>
  <c r="AF34" i="20"/>
  <c r="AE33" i="20"/>
  <c r="AO33" i="20"/>
  <c r="S33" i="20"/>
  <c r="W33" i="20"/>
  <c r="AA33" i="20"/>
  <c r="AB33" i="20"/>
  <c r="BI33" i="20"/>
  <c r="Y33" i="20"/>
  <c r="BC33" i="20"/>
  <c r="X33" i="20"/>
  <c r="AF33" i="20"/>
  <c r="AE32" i="20"/>
  <c r="AO32" i="20"/>
  <c r="S32" i="20" s="1"/>
  <c r="W32" i="20"/>
  <c r="AA32" i="20"/>
  <c r="AB32" i="20"/>
  <c r="BI32" i="20"/>
  <c r="Y32" i="20"/>
  <c r="BC32" i="20"/>
  <c r="X32" i="20"/>
  <c r="AF32" i="20"/>
  <c r="AE31" i="20"/>
  <c r="AO31" i="20"/>
  <c r="S31" i="20" s="1"/>
  <c r="W31" i="20"/>
  <c r="AA31" i="20"/>
  <c r="AB31" i="20"/>
  <c r="BI31" i="20"/>
  <c r="Y31" i="20" s="1"/>
  <c r="BC31" i="20"/>
  <c r="AF31" i="20"/>
  <c r="AE30" i="20"/>
  <c r="AO30" i="20"/>
  <c r="S30" i="20" s="1"/>
  <c r="W30" i="20"/>
  <c r="AA30" i="20"/>
  <c r="AB30" i="20"/>
  <c r="BI30" i="20"/>
  <c r="Y30" i="20"/>
  <c r="BC30" i="20"/>
  <c r="X30" i="20"/>
  <c r="AF30" i="20"/>
  <c r="AE29" i="20"/>
  <c r="AO29" i="20"/>
  <c r="S29" i="20"/>
  <c r="W29" i="20"/>
  <c r="AA29" i="20"/>
  <c r="AB29" i="20"/>
  <c r="BI29" i="20"/>
  <c r="Y29" i="20" s="1"/>
  <c r="BC29" i="20"/>
  <c r="X29" i="20"/>
  <c r="AF29" i="20"/>
  <c r="AE28" i="20"/>
  <c r="AO28" i="20"/>
  <c r="S28" i="20" s="1"/>
  <c r="W28" i="20"/>
  <c r="AA28" i="20"/>
  <c r="AB28" i="20"/>
  <c r="BI28" i="20"/>
  <c r="Y28" i="20"/>
  <c r="BC28" i="20"/>
  <c r="X28" i="20"/>
  <c r="AF28" i="20"/>
  <c r="AE27" i="20"/>
  <c r="AO27" i="20"/>
  <c r="S27" i="20" s="1"/>
  <c r="W27" i="20"/>
  <c r="AA27" i="20"/>
  <c r="AB27" i="20"/>
  <c r="BI27" i="20"/>
  <c r="Y27" i="20" s="1"/>
  <c r="BC27" i="20"/>
  <c r="AF27" i="20"/>
  <c r="AE26" i="20"/>
  <c r="AO26" i="20"/>
  <c r="W26" i="20"/>
  <c r="AA26" i="20"/>
  <c r="AB26" i="20"/>
  <c r="BI26" i="20"/>
  <c r="BC26" i="20"/>
  <c r="X26" i="20" s="1"/>
  <c r="AF26" i="20"/>
  <c r="AE25" i="20"/>
  <c r="AO25" i="20"/>
  <c r="S25" i="20" s="1"/>
  <c r="W25" i="20"/>
  <c r="AA25" i="20"/>
  <c r="AB25" i="20"/>
  <c r="BI25" i="20"/>
  <c r="Y25" i="20" s="1"/>
  <c r="BC25" i="20"/>
  <c r="X25" i="20"/>
  <c r="AF25" i="20"/>
  <c r="AE24" i="20"/>
  <c r="AO24" i="20"/>
  <c r="S24" i="20"/>
  <c r="W24" i="20"/>
  <c r="AA24" i="20"/>
  <c r="AB24" i="20"/>
  <c r="BI24" i="20"/>
  <c r="Y24" i="20" s="1"/>
  <c r="BC24" i="20"/>
  <c r="X24" i="20" s="1"/>
  <c r="AF24" i="20"/>
  <c r="AE23" i="20"/>
  <c r="AO23" i="20"/>
  <c r="S23" i="20"/>
  <c r="W23" i="20"/>
  <c r="AA23" i="20"/>
  <c r="AB23" i="20"/>
  <c r="BI23" i="20"/>
  <c r="Y23" i="20" s="1"/>
  <c r="BC23" i="20"/>
  <c r="X23" i="20" s="1"/>
  <c r="AF23" i="20"/>
  <c r="AE22" i="20"/>
  <c r="AO22" i="20"/>
  <c r="S22" i="20"/>
  <c r="W22" i="20"/>
  <c r="AA22" i="20"/>
  <c r="AB22" i="20"/>
  <c r="BI22" i="20"/>
  <c r="Y22" i="20"/>
  <c r="BC22" i="20"/>
  <c r="X22" i="20" s="1"/>
  <c r="AF22" i="20"/>
  <c r="AE21" i="20"/>
  <c r="AO21" i="20"/>
  <c r="S21" i="20" s="1"/>
  <c r="W21" i="20"/>
  <c r="AA21" i="20"/>
  <c r="AB21" i="20"/>
  <c r="BI21" i="20"/>
  <c r="Y21" i="20"/>
  <c r="BC21" i="20"/>
  <c r="X21" i="20"/>
  <c r="AF21" i="20"/>
  <c r="AE20" i="20"/>
  <c r="AO20" i="20"/>
  <c r="S20" i="20" s="1"/>
  <c r="W20" i="20"/>
  <c r="AA20" i="20"/>
  <c r="AB20" i="20"/>
  <c r="BI20" i="20"/>
  <c r="Y20" i="20" s="1"/>
  <c r="BC20" i="20"/>
  <c r="X20" i="20"/>
  <c r="AF20" i="20"/>
  <c r="AE19" i="20"/>
  <c r="AO19" i="20"/>
  <c r="S19" i="20"/>
  <c r="W19" i="20"/>
  <c r="AA19" i="20"/>
  <c r="AB19" i="20"/>
  <c r="BI19" i="20"/>
  <c r="Y19" i="20" s="1"/>
  <c r="F19" i="20" s="1"/>
  <c r="BC19" i="20"/>
  <c r="X19" i="20"/>
  <c r="AF19" i="20"/>
  <c r="AE18" i="20"/>
  <c r="AO18" i="20"/>
  <c r="W18" i="20"/>
  <c r="AA18" i="20"/>
  <c r="AB18" i="20"/>
  <c r="BI18" i="20"/>
  <c r="Y18" i="20"/>
  <c r="BC18" i="20"/>
  <c r="X18" i="20"/>
  <c r="AF18" i="20"/>
  <c r="AE17" i="20"/>
  <c r="AO17" i="20"/>
  <c r="S17" i="20" s="1"/>
  <c r="W17" i="20"/>
  <c r="AA17" i="20"/>
  <c r="AB17" i="20"/>
  <c r="BI17" i="20"/>
  <c r="Y17" i="20" s="1"/>
  <c r="BC17" i="20"/>
  <c r="X17" i="20"/>
  <c r="AF17" i="20"/>
  <c r="AE16" i="20"/>
  <c r="AO16" i="20"/>
  <c r="S16" i="20"/>
  <c r="W16" i="20"/>
  <c r="AA16" i="20"/>
  <c r="AB16" i="20"/>
  <c r="BI16" i="20"/>
  <c r="Y16" i="20" s="1"/>
  <c r="BC16" i="20"/>
  <c r="X16" i="20"/>
  <c r="AF16" i="20"/>
  <c r="AE15" i="20"/>
  <c r="AO15" i="20"/>
  <c r="S15" i="20" s="1"/>
  <c r="W15" i="20"/>
  <c r="AA15" i="20"/>
  <c r="F15" i="20" s="1"/>
  <c r="AB15" i="20"/>
  <c r="BI15" i="20"/>
  <c r="Y15" i="20" s="1"/>
  <c r="BC15" i="20"/>
  <c r="X15" i="20"/>
  <c r="AF15" i="20"/>
  <c r="AE14" i="20"/>
  <c r="AO14" i="20"/>
  <c r="S14" i="20" s="1"/>
  <c r="W14" i="20"/>
  <c r="M14" i="20" s="1"/>
  <c r="N14" i="20" s="1"/>
  <c r="AA14" i="20"/>
  <c r="AB14" i="20"/>
  <c r="BI14" i="20"/>
  <c r="Y14" i="20" s="1"/>
  <c r="BC14" i="20"/>
  <c r="X14" i="20" s="1"/>
  <c r="AF14" i="20"/>
  <c r="AE13" i="20"/>
  <c r="AO13" i="20"/>
  <c r="S13" i="20" s="1"/>
  <c r="W13" i="20"/>
  <c r="AA13" i="20"/>
  <c r="AB13" i="20"/>
  <c r="BI13" i="20"/>
  <c r="Y13" i="20" s="1"/>
  <c r="BC13" i="20"/>
  <c r="X13" i="20"/>
  <c r="AF13" i="20"/>
  <c r="AE12" i="20"/>
  <c r="AO12" i="20"/>
  <c r="S12" i="20"/>
  <c r="W12" i="20"/>
  <c r="AA12" i="20"/>
  <c r="AB12" i="20"/>
  <c r="BI12" i="20"/>
  <c r="Y12" i="20"/>
  <c r="BC12" i="20"/>
  <c r="X12" i="20" s="1"/>
  <c r="AF12" i="20"/>
  <c r="AE11" i="20"/>
  <c r="AO11" i="20"/>
  <c r="S11" i="20"/>
  <c r="W11" i="20"/>
  <c r="AA11" i="20"/>
  <c r="AB11" i="20"/>
  <c r="BI11" i="20"/>
  <c r="Y11" i="20"/>
  <c r="BC11" i="20"/>
  <c r="X11" i="20" s="1"/>
  <c r="AF11" i="20"/>
  <c r="AE10" i="20"/>
  <c r="AO10" i="20"/>
  <c r="W10" i="20"/>
  <c r="AA10" i="20"/>
  <c r="AB10" i="20"/>
  <c r="BI10" i="20"/>
  <c r="Y10" i="20"/>
  <c r="BC10" i="20"/>
  <c r="X10" i="20" s="1"/>
  <c r="AF10" i="20"/>
  <c r="AE9" i="20"/>
  <c r="AO9" i="20"/>
  <c r="S9" i="20" s="1"/>
  <c r="W9" i="20"/>
  <c r="AA9" i="20"/>
  <c r="AB9" i="20"/>
  <c r="BI9" i="20"/>
  <c r="Y9" i="20" s="1"/>
  <c r="BC9" i="20"/>
  <c r="X9" i="20" s="1"/>
  <c r="AF9" i="20"/>
  <c r="AE8" i="20"/>
  <c r="AO8" i="20"/>
  <c r="S8" i="20"/>
  <c r="W8" i="20"/>
  <c r="AA8" i="20"/>
  <c r="AB8" i="20"/>
  <c r="BI8" i="20"/>
  <c r="Y8" i="20" s="1"/>
  <c r="BC8" i="20"/>
  <c r="X8" i="20"/>
  <c r="AF8" i="20"/>
  <c r="AE7" i="20"/>
  <c r="AO7" i="20"/>
  <c r="T7" i="20"/>
  <c r="W7" i="20"/>
  <c r="AA7" i="20"/>
  <c r="AB7" i="20"/>
  <c r="BI7" i="20"/>
  <c r="Y7" i="20"/>
  <c r="BC7" i="20"/>
  <c r="X7" i="20" s="1"/>
  <c r="AF7" i="20"/>
  <c r="AE6" i="20"/>
  <c r="AO6" i="20"/>
  <c r="S6" i="20" s="1"/>
  <c r="W6" i="20"/>
  <c r="AA6" i="20"/>
  <c r="AB6" i="20"/>
  <c r="BI6" i="20"/>
  <c r="Y6" i="20"/>
  <c r="BC6" i="20"/>
  <c r="AF6" i="20"/>
  <c r="AE5" i="20"/>
  <c r="AO5" i="20"/>
  <c r="S5" i="20" s="1"/>
  <c r="W5" i="20"/>
  <c r="AA5" i="20"/>
  <c r="AB5" i="20"/>
  <c r="BI5" i="20"/>
  <c r="Y5" i="20" s="1"/>
  <c r="BC5" i="20"/>
  <c r="X5" i="20"/>
  <c r="AF5" i="20"/>
  <c r="AE4" i="20"/>
  <c r="AO4" i="20"/>
  <c r="S4" i="20" s="1"/>
  <c r="W4" i="20"/>
  <c r="AA4" i="20"/>
  <c r="AB4" i="20"/>
  <c r="BI4" i="20"/>
  <c r="Y4" i="20" s="1"/>
  <c r="BC4" i="20"/>
  <c r="X4" i="20"/>
  <c r="AF4" i="20"/>
  <c r="AE3" i="20"/>
  <c r="AO3" i="20"/>
  <c r="W3" i="20"/>
  <c r="AA3" i="20"/>
  <c r="AB3" i="20"/>
  <c r="BI3" i="20"/>
  <c r="Y3" i="20"/>
  <c r="BC3" i="20"/>
  <c r="X3" i="20" s="1"/>
  <c r="AF3" i="20"/>
  <c r="U9" i="31"/>
  <c r="AE9" i="31"/>
  <c r="I9" i="31"/>
  <c r="M9" i="31"/>
  <c r="Q9" i="31"/>
  <c r="R9" i="31"/>
  <c r="AX9" i="31"/>
  <c r="O9" i="31"/>
  <c r="AR9" i="31"/>
  <c r="N9" i="31"/>
  <c r="V9" i="31"/>
  <c r="U10" i="31"/>
  <c r="AE10" i="31"/>
  <c r="I10" i="31"/>
  <c r="M10" i="31"/>
  <c r="Q10" i="31"/>
  <c r="R10" i="31"/>
  <c r="AX10" i="31"/>
  <c r="O10" i="31"/>
  <c r="AR10" i="31"/>
  <c r="N10" i="31"/>
  <c r="V10" i="31"/>
  <c r="U11" i="31"/>
  <c r="AE11" i="31"/>
  <c r="I11" i="31"/>
  <c r="M11" i="31"/>
  <c r="Q11" i="31"/>
  <c r="R11" i="31"/>
  <c r="AX11" i="31"/>
  <c r="O11" i="31"/>
  <c r="AR11" i="31"/>
  <c r="N11" i="31"/>
  <c r="V11" i="31"/>
  <c r="U12" i="31"/>
  <c r="AE12" i="31"/>
  <c r="J12" i="31"/>
  <c r="M12" i="31"/>
  <c r="Q12" i="31"/>
  <c r="R12" i="31"/>
  <c r="AX12" i="31"/>
  <c r="O12" i="31"/>
  <c r="AR12" i="31"/>
  <c r="N12" i="31"/>
  <c r="V12" i="31"/>
  <c r="U13" i="31"/>
  <c r="AE13" i="31"/>
  <c r="I13" i="31"/>
  <c r="M13" i="31"/>
  <c r="Q13" i="31"/>
  <c r="R13" i="31"/>
  <c r="AX13" i="31"/>
  <c r="O13" i="31"/>
  <c r="AR13" i="31"/>
  <c r="N13" i="31"/>
  <c r="V13" i="31"/>
  <c r="U14" i="31"/>
  <c r="AE14" i="31"/>
  <c r="I14" i="31"/>
  <c r="M14" i="31"/>
  <c r="Q14" i="31"/>
  <c r="R14" i="31"/>
  <c r="AX14" i="31"/>
  <c r="O14" i="31"/>
  <c r="AR14" i="31"/>
  <c r="N14" i="31"/>
  <c r="V14" i="31"/>
  <c r="U15" i="31"/>
  <c r="AE15" i="31"/>
  <c r="M15" i="31"/>
  <c r="Q15" i="31"/>
  <c r="R15" i="31"/>
  <c r="AX15" i="31"/>
  <c r="O15" i="31"/>
  <c r="AR15" i="31"/>
  <c r="N15" i="31"/>
  <c r="V15" i="31"/>
  <c r="U16" i="31"/>
  <c r="AE16" i="31"/>
  <c r="I16" i="31"/>
  <c r="M16" i="31"/>
  <c r="Q16" i="31"/>
  <c r="R16" i="31"/>
  <c r="AX16" i="31"/>
  <c r="O16" i="31"/>
  <c r="AR16" i="31"/>
  <c r="N16" i="31"/>
  <c r="V16" i="31"/>
  <c r="U17" i="31"/>
  <c r="AE17" i="31"/>
  <c r="I17" i="31"/>
  <c r="M17" i="31"/>
  <c r="Q17" i="31"/>
  <c r="R17" i="31"/>
  <c r="AX17" i="31"/>
  <c r="O17" i="31"/>
  <c r="AR17" i="31"/>
  <c r="N17" i="31"/>
  <c r="V17" i="31"/>
  <c r="U18" i="31"/>
  <c r="AE18" i="31"/>
  <c r="J18" i="31"/>
  <c r="M18" i="31"/>
  <c r="Q18" i="31"/>
  <c r="R18" i="31"/>
  <c r="AX18" i="31"/>
  <c r="O18" i="31"/>
  <c r="AR18" i="31"/>
  <c r="N18" i="31"/>
  <c r="V18" i="31"/>
  <c r="U19" i="31"/>
  <c r="AE19" i="31"/>
  <c r="I19" i="31"/>
  <c r="M19" i="31"/>
  <c r="Q19" i="31"/>
  <c r="R19" i="31"/>
  <c r="AX19" i="31"/>
  <c r="O19" i="31"/>
  <c r="AR19" i="31"/>
  <c r="N19" i="31"/>
  <c r="V19" i="31"/>
  <c r="U20" i="31"/>
  <c r="AE20" i="31"/>
  <c r="I20" i="31"/>
  <c r="M20" i="31"/>
  <c r="Q20" i="31"/>
  <c r="R20" i="31"/>
  <c r="AX20" i="31"/>
  <c r="O20" i="31"/>
  <c r="AR20" i="31"/>
  <c r="N20" i="31"/>
  <c r="V20" i="31"/>
  <c r="U21" i="31"/>
  <c r="AE21" i="31"/>
  <c r="I21" i="31"/>
  <c r="M21" i="31"/>
  <c r="Q21" i="31"/>
  <c r="R21" i="31"/>
  <c r="AX21" i="31"/>
  <c r="O21" i="31"/>
  <c r="AR21" i="31"/>
  <c r="N21" i="31"/>
  <c r="V21" i="31"/>
  <c r="U22" i="31"/>
  <c r="AE22" i="31"/>
  <c r="I22" i="31"/>
  <c r="M22" i="31"/>
  <c r="Q22" i="31"/>
  <c r="R22" i="31"/>
  <c r="AX22" i="31"/>
  <c r="O22" i="31"/>
  <c r="AR22" i="31"/>
  <c r="N22" i="31"/>
  <c r="V22" i="31"/>
  <c r="U23" i="31"/>
  <c r="AE23" i="31"/>
  <c r="M23" i="31"/>
  <c r="Q23" i="31"/>
  <c r="R23" i="31"/>
  <c r="AX23" i="31"/>
  <c r="O23" i="31"/>
  <c r="AR23" i="31"/>
  <c r="N23" i="31"/>
  <c r="V23" i="31"/>
  <c r="U24" i="31"/>
  <c r="AE24" i="31"/>
  <c r="I24" i="31"/>
  <c r="M24" i="31"/>
  <c r="Q24" i="31"/>
  <c r="R24" i="31"/>
  <c r="AX24" i="31"/>
  <c r="O24" i="31"/>
  <c r="AR24" i="31"/>
  <c r="N24" i="31"/>
  <c r="V24" i="31"/>
  <c r="U25" i="31"/>
  <c r="AE25" i="31"/>
  <c r="I25" i="31"/>
  <c r="M25" i="31"/>
  <c r="Q25" i="31"/>
  <c r="R25" i="31"/>
  <c r="AX25" i="31"/>
  <c r="O25" i="31"/>
  <c r="AR25" i="31"/>
  <c r="N25" i="31"/>
  <c r="V25" i="31"/>
  <c r="U26" i="31"/>
  <c r="AE26" i="31"/>
  <c r="I26" i="31"/>
  <c r="M26" i="31"/>
  <c r="Q26" i="31"/>
  <c r="R26" i="31"/>
  <c r="AX26" i="31"/>
  <c r="O26" i="31"/>
  <c r="AR26" i="31"/>
  <c r="N26" i="31"/>
  <c r="V26" i="31"/>
  <c r="U27" i="31"/>
  <c r="AE27" i="31"/>
  <c r="I27" i="31"/>
  <c r="M27" i="31"/>
  <c r="Q27" i="31"/>
  <c r="R27" i="31"/>
  <c r="AX27" i="31"/>
  <c r="O27" i="31"/>
  <c r="AR27" i="31"/>
  <c r="N27" i="31"/>
  <c r="V27" i="31"/>
  <c r="U28" i="31"/>
  <c r="AE28" i="31"/>
  <c r="I28" i="31"/>
  <c r="M28" i="31"/>
  <c r="Q28" i="31"/>
  <c r="R28" i="31"/>
  <c r="AX28" i="31"/>
  <c r="O28" i="31"/>
  <c r="AR28" i="31"/>
  <c r="N28" i="31"/>
  <c r="V28" i="31"/>
  <c r="U29" i="31"/>
  <c r="AE29" i="31"/>
  <c r="I29" i="31"/>
  <c r="M29" i="31"/>
  <c r="Q29" i="31"/>
  <c r="R29" i="31"/>
  <c r="AX29" i="31"/>
  <c r="O29" i="31"/>
  <c r="AR29" i="31"/>
  <c r="N29" i="31"/>
  <c r="V29" i="31"/>
  <c r="U30" i="31"/>
  <c r="AE30" i="31"/>
  <c r="I30" i="31"/>
  <c r="M30" i="31"/>
  <c r="Q30" i="31"/>
  <c r="R30" i="31"/>
  <c r="AX30" i="31"/>
  <c r="O30" i="31"/>
  <c r="AR30" i="31"/>
  <c r="N30" i="31"/>
  <c r="V30" i="31"/>
  <c r="U31" i="31"/>
  <c r="AE31" i="31"/>
  <c r="M31" i="31"/>
  <c r="Q31" i="31"/>
  <c r="R31" i="31"/>
  <c r="AX31" i="31"/>
  <c r="O31" i="31"/>
  <c r="AR31" i="31"/>
  <c r="N31" i="31"/>
  <c r="V31" i="31"/>
  <c r="U32" i="31"/>
  <c r="AE32" i="31"/>
  <c r="I32" i="31"/>
  <c r="M32" i="31"/>
  <c r="Q32" i="31"/>
  <c r="R32" i="31"/>
  <c r="AX32" i="31"/>
  <c r="O32" i="31"/>
  <c r="AR32" i="31"/>
  <c r="N32" i="31"/>
  <c r="V32" i="31"/>
  <c r="U33" i="31"/>
  <c r="AE33" i="31"/>
  <c r="I33" i="31"/>
  <c r="M33" i="31"/>
  <c r="Q33" i="31"/>
  <c r="R33" i="31"/>
  <c r="AX33" i="31"/>
  <c r="O33" i="31"/>
  <c r="AR33" i="31"/>
  <c r="N33" i="31"/>
  <c r="V33" i="31"/>
  <c r="U34" i="31"/>
  <c r="AE34" i="31"/>
  <c r="I34" i="31"/>
  <c r="M34" i="31"/>
  <c r="Q34" i="31"/>
  <c r="R34" i="31"/>
  <c r="AX34" i="31"/>
  <c r="O34" i="31"/>
  <c r="AR34" i="31"/>
  <c r="N34" i="31"/>
  <c r="V34" i="31"/>
  <c r="U35" i="31"/>
  <c r="AE35" i="31"/>
  <c r="I35" i="31"/>
  <c r="M35" i="31"/>
  <c r="Q35" i="31"/>
  <c r="R35" i="31"/>
  <c r="AX35" i="31"/>
  <c r="O35" i="31"/>
  <c r="AR35" i="31"/>
  <c r="N35" i="31"/>
  <c r="V35" i="31"/>
  <c r="U36" i="31"/>
  <c r="AE36" i="31"/>
  <c r="I36" i="31"/>
  <c r="M36" i="31"/>
  <c r="Q36" i="31"/>
  <c r="R36" i="31"/>
  <c r="AX36" i="31"/>
  <c r="O36" i="31"/>
  <c r="AR36" i="31"/>
  <c r="N36" i="31"/>
  <c r="V36" i="31"/>
  <c r="U37" i="31"/>
  <c r="AE37" i="31"/>
  <c r="I37" i="31"/>
  <c r="M37" i="31"/>
  <c r="Q37" i="31"/>
  <c r="R37" i="31"/>
  <c r="AX37" i="31"/>
  <c r="O37" i="31"/>
  <c r="AR37" i="31"/>
  <c r="N37" i="31"/>
  <c r="V37" i="31"/>
  <c r="U38" i="31"/>
  <c r="AE38" i="31"/>
  <c r="I38" i="31"/>
  <c r="M38" i="31"/>
  <c r="Q38" i="31"/>
  <c r="R38" i="31"/>
  <c r="AX38" i="31"/>
  <c r="O38" i="31"/>
  <c r="AR38" i="31"/>
  <c r="N38" i="31"/>
  <c r="V38" i="31"/>
  <c r="U39" i="31"/>
  <c r="AE39" i="31"/>
  <c r="M39" i="31"/>
  <c r="Q39" i="31"/>
  <c r="R39" i="31"/>
  <c r="AX39" i="31"/>
  <c r="O39" i="31"/>
  <c r="AR39" i="31"/>
  <c r="N39" i="31"/>
  <c r="V39" i="31"/>
  <c r="U40" i="31"/>
  <c r="AE40" i="31"/>
  <c r="I40" i="31"/>
  <c r="M40" i="31"/>
  <c r="Q40" i="31"/>
  <c r="R40" i="31"/>
  <c r="AX40" i="31"/>
  <c r="O40" i="31"/>
  <c r="AR40" i="31"/>
  <c r="N40" i="31"/>
  <c r="V40" i="31"/>
  <c r="U41" i="31"/>
  <c r="AE41" i="31"/>
  <c r="I41" i="31"/>
  <c r="M41" i="31"/>
  <c r="Q41" i="31"/>
  <c r="R41" i="31"/>
  <c r="AX41" i="31"/>
  <c r="O41" i="31"/>
  <c r="AR41" i="31"/>
  <c r="N41" i="31"/>
  <c r="V41" i="31"/>
  <c r="U42" i="31"/>
  <c r="AE42" i="31"/>
  <c r="I42" i="31"/>
  <c r="M42" i="31"/>
  <c r="Q42" i="31"/>
  <c r="R42" i="31"/>
  <c r="AX42" i="31"/>
  <c r="O42" i="31"/>
  <c r="AR42" i="31"/>
  <c r="N42" i="31"/>
  <c r="V42" i="31"/>
  <c r="U43" i="31"/>
  <c r="AE43" i="31"/>
  <c r="I43" i="31"/>
  <c r="M43" i="31"/>
  <c r="Q43" i="31"/>
  <c r="R43" i="31"/>
  <c r="AX43" i="31"/>
  <c r="O43" i="31"/>
  <c r="AR43" i="31"/>
  <c r="N43" i="31"/>
  <c r="V43" i="31"/>
  <c r="U44" i="31"/>
  <c r="AE44" i="31"/>
  <c r="I44" i="31"/>
  <c r="M44" i="31"/>
  <c r="Q44" i="31"/>
  <c r="R44" i="31"/>
  <c r="AX44" i="31"/>
  <c r="O44" i="31"/>
  <c r="AR44" i="31"/>
  <c r="N44" i="31"/>
  <c r="V44" i="31"/>
  <c r="U45" i="31"/>
  <c r="AE45" i="31"/>
  <c r="I45" i="31"/>
  <c r="M45" i="31"/>
  <c r="Q45" i="31"/>
  <c r="R45" i="31"/>
  <c r="AX45" i="31"/>
  <c r="O45" i="31"/>
  <c r="AR45" i="31"/>
  <c r="N45" i="31"/>
  <c r="V45" i="31"/>
  <c r="U46" i="31"/>
  <c r="AE46" i="31"/>
  <c r="I46" i="31"/>
  <c r="M46" i="31"/>
  <c r="Q46" i="31"/>
  <c r="R46" i="31"/>
  <c r="AX46" i="31"/>
  <c r="O46" i="31"/>
  <c r="AR46" i="31"/>
  <c r="N46" i="31"/>
  <c r="V46" i="31"/>
  <c r="U47" i="31"/>
  <c r="AE47" i="31"/>
  <c r="M47" i="31"/>
  <c r="Q47" i="31"/>
  <c r="R47" i="31"/>
  <c r="AX47" i="31"/>
  <c r="O47" i="31"/>
  <c r="AR47" i="31"/>
  <c r="N47" i="31"/>
  <c r="V47" i="31"/>
  <c r="U48" i="31"/>
  <c r="AE48" i="31"/>
  <c r="I48" i="31"/>
  <c r="M48" i="31"/>
  <c r="Q48" i="31"/>
  <c r="R48" i="31"/>
  <c r="AX48" i="31"/>
  <c r="O48" i="31"/>
  <c r="AR48" i="31"/>
  <c r="N48" i="31"/>
  <c r="V48" i="31"/>
  <c r="U49" i="31"/>
  <c r="AE49" i="31"/>
  <c r="I49" i="31"/>
  <c r="M49" i="31"/>
  <c r="Q49" i="31"/>
  <c r="R49" i="31"/>
  <c r="AX49" i="31"/>
  <c r="O49" i="31"/>
  <c r="AR49" i="31"/>
  <c r="N49" i="31"/>
  <c r="V49" i="31"/>
  <c r="U50" i="31"/>
  <c r="AE50" i="31"/>
  <c r="I50" i="31"/>
  <c r="M50" i="31"/>
  <c r="Q50" i="31"/>
  <c r="R50" i="31"/>
  <c r="AX50" i="31"/>
  <c r="O50" i="31"/>
  <c r="AR50" i="31"/>
  <c r="N50" i="31"/>
  <c r="V50" i="31"/>
  <c r="U51" i="31"/>
  <c r="AE51" i="31"/>
  <c r="I51" i="31"/>
  <c r="M51" i="31"/>
  <c r="Q51" i="31"/>
  <c r="R51" i="31"/>
  <c r="AX51" i="31"/>
  <c r="O51" i="31"/>
  <c r="AR51" i="31"/>
  <c r="N51" i="31"/>
  <c r="V51" i="31"/>
  <c r="U52" i="31"/>
  <c r="AE52" i="31"/>
  <c r="I52" i="31"/>
  <c r="M52" i="31"/>
  <c r="Q52" i="31"/>
  <c r="R52" i="31"/>
  <c r="AX52" i="31"/>
  <c r="O52" i="31"/>
  <c r="AR52" i="31"/>
  <c r="N52" i="31"/>
  <c r="V52" i="31"/>
  <c r="U53" i="31"/>
  <c r="AE53" i="31"/>
  <c r="I53" i="31"/>
  <c r="M53" i="31"/>
  <c r="Q53" i="31"/>
  <c r="R53" i="31"/>
  <c r="AX53" i="31"/>
  <c r="O53" i="31"/>
  <c r="AR53" i="31"/>
  <c r="N53" i="31"/>
  <c r="V53" i="31"/>
  <c r="U54" i="31"/>
  <c r="AE54" i="31"/>
  <c r="I54" i="31"/>
  <c r="M54" i="31"/>
  <c r="Q54" i="31"/>
  <c r="R54" i="31"/>
  <c r="AX54" i="31"/>
  <c r="O54" i="31"/>
  <c r="AR54" i="31"/>
  <c r="N54" i="31"/>
  <c r="V54" i="31"/>
  <c r="U55" i="31"/>
  <c r="AE55" i="31"/>
  <c r="M55" i="31"/>
  <c r="Q55" i="31"/>
  <c r="R55" i="31"/>
  <c r="AX55" i="31"/>
  <c r="O55" i="31"/>
  <c r="AR55" i="31"/>
  <c r="N55" i="31"/>
  <c r="V55" i="31"/>
  <c r="U56" i="31"/>
  <c r="AE56" i="31"/>
  <c r="I56" i="31"/>
  <c r="M56" i="31"/>
  <c r="Q56" i="31"/>
  <c r="R56" i="31"/>
  <c r="AX56" i="31"/>
  <c r="O56" i="31"/>
  <c r="AR56" i="31"/>
  <c r="N56" i="31"/>
  <c r="V56" i="31"/>
  <c r="U57" i="31"/>
  <c r="AE57" i="31"/>
  <c r="I57" i="31"/>
  <c r="M57" i="31"/>
  <c r="Q57" i="31"/>
  <c r="R57" i="31"/>
  <c r="AX57" i="31"/>
  <c r="O57" i="31"/>
  <c r="AR57" i="31"/>
  <c r="N57" i="31"/>
  <c r="V57" i="31"/>
  <c r="U58" i="31"/>
  <c r="AE58" i="31"/>
  <c r="I58" i="31"/>
  <c r="M58" i="31"/>
  <c r="Q58" i="31"/>
  <c r="R58" i="31"/>
  <c r="AX58" i="31"/>
  <c r="O58" i="31"/>
  <c r="AR58" i="31"/>
  <c r="N58" i="31"/>
  <c r="V58" i="31"/>
  <c r="U59" i="31"/>
  <c r="AE59" i="31"/>
  <c r="I59" i="31"/>
  <c r="M59" i="31"/>
  <c r="Q59" i="31"/>
  <c r="R59" i="31"/>
  <c r="AX59" i="31"/>
  <c r="O59" i="31"/>
  <c r="AR59" i="31"/>
  <c r="N59" i="31"/>
  <c r="V59" i="31"/>
  <c r="U60" i="31"/>
  <c r="AE60" i="31"/>
  <c r="I60" i="31"/>
  <c r="M60" i="31"/>
  <c r="Q60" i="31"/>
  <c r="R60" i="31"/>
  <c r="AX60" i="31"/>
  <c r="O60" i="31"/>
  <c r="AR60" i="31"/>
  <c r="N60" i="31"/>
  <c r="V60" i="31"/>
  <c r="U61" i="31"/>
  <c r="AE61" i="31"/>
  <c r="I61" i="31"/>
  <c r="M61" i="31"/>
  <c r="Q61" i="31"/>
  <c r="R61" i="31"/>
  <c r="AX61" i="31"/>
  <c r="O61" i="31"/>
  <c r="AR61" i="31"/>
  <c r="N61" i="31"/>
  <c r="V61" i="31"/>
  <c r="U62" i="31"/>
  <c r="AE62" i="31"/>
  <c r="I62" i="31"/>
  <c r="M62" i="31"/>
  <c r="Q62" i="31"/>
  <c r="R62" i="31"/>
  <c r="AX62" i="31"/>
  <c r="O62" i="31"/>
  <c r="AR62" i="31"/>
  <c r="N62" i="31"/>
  <c r="V62" i="31"/>
  <c r="U63" i="31"/>
  <c r="AE63" i="31"/>
  <c r="M63" i="31"/>
  <c r="Q63" i="31"/>
  <c r="R63" i="31"/>
  <c r="AX63" i="31"/>
  <c r="O63" i="31"/>
  <c r="AR63" i="31"/>
  <c r="N63" i="31"/>
  <c r="V63" i="31"/>
  <c r="U64" i="31"/>
  <c r="AE64" i="31"/>
  <c r="I64" i="31"/>
  <c r="M64" i="31"/>
  <c r="Q64" i="31"/>
  <c r="R64" i="31"/>
  <c r="AX64" i="31"/>
  <c r="O64" i="31"/>
  <c r="AR64" i="31"/>
  <c r="N64" i="31"/>
  <c r="V64" i="31"/>
  <c r="U65" i="31"/>
  <c r="AE65" i="31"/>
  <c r="I65" i="31"/>
  <c r="M65" i="31"/>
  <c r="Q65" i="31"/>
  <c r="R65" i="31"/>
  <c r="AX65" i="31"/>
  <c r="O65" i="31"/>
  <c r="AR65" i="31"/>
  <c r="N65" i="31"/>
  <c r="V65" i="31"/>
  <c r="U66" i="31"/>
  <c r="AE66" i="31"/>
  <c r="I66" i="31"/>
  <c r="M66" i="31"/>
  <c r="Q66" i="31"/>
  <c r="R66" i="31"/>
  <c r="AX66" i="31"/>
  <c r="O66" i="31"/>
  <c r="AR66" i="31"/>
  <c r="N66" i="31"/>
  <c r="V66" i="31"/>
  <c r="U67" i="31"/>
  <c r="AE67" i="31"/>
  <c r="I67" i="31"/>
  <c r="M67" i="31"/>
  <c r="Q67" i="31"/>
  <c r="R67" i="31"/>
  <c r="AX67" i="31"/>
  <c r="O67" i="31"/>
  <c r="AR67" i="31"/>
  <c r="N67" i="31"/>
  <c r="V67" i="31"/>
  <c r="U68" i="31"/>
  <c r="AE68" i="31"/>
  <c r="I68" i="31"/>
  <c r="M68" i="31"/>
  <c r="Q68" i="31"/>
  <c r="R68" i="31"/>
  <c r="AX68" i="31"/>
  <c r="O68" i="31"/>
  <c r="AR68" i="31"/>
  <c r="N68" i="31"/>
  <c r="V68" i="31"/>
  <c r="U69" i="31"/>
  <c r="AE69" i="31"/>
  <c r="I69" i="31"/>
  <c r="M69" i="31"/>
  <c r="Q69" i="31"/>
  <c r="R69" i="31"/>
  <c r="AX69" i="31"/>
  <c r="O69" i="31"/>
  <c r="AR69" i="31"/>
  <c r="N69" i="31"/>
  <c r="V69" i="31"/>
  <c r="U70" i="31"/>
  <c r="AE70" i="31"/>
  <c r="I70" i="31"/>
  <c r="M70" i="31"/>
  <c r="Q70" i="31"/>
  <c r="R70" i="31"/>
  <c r="AX70" i="31"/>
  <c r="O70" i="31"/>
  <c r="AR70" i="31"/>
  <c r="N70" i="31"/>
  <c r="V70" i="31"/>
  <c r="U71" i="31"/>
  <c r="AE71" i="31"/>
  <c r="M71" i="31"/>
  <c r="Q71" i="31"/>
  <c r="R71" i="31"/>
  <c r="AX71" i="31"/>
  <c r="O71" i="31"/>
  <c r="AR71" i="31"/>
  <c r="N71" i="31"/>
  <c r="V71" i="31"/>
  <c r="U72" i="31"/>
  <c r="AE72" i="31"/>
  <c r="I72" i="31"/>
  <c r="M72" i="31"/>
  <c r="Q72" i="31"/>
  <c r="R72" i="31"/>
  <c r="AX72" i="31"/>
  <c r="O72" i="31"/>
  <c r="AR72" i="31"/>
  <c r="N72" i="31"/>
  <c r="V72" i="31"/>
  <c r="U73" i="31"/>
  <c r="AE73" i="31"/>
  <c r="I73" i="31"/>
  <c r="M73" i="31"/>
  <c r="Q73" i="31"/>
  <c r="R73" i="31"/>
  <c r="AX73" i="31"/>
  <c r="O73" i="31"/>
  <c r="AR73" i="31"/>
  <c r="N73" i="31"/>
  <c r="V73" i="31"/>
  <c r="U74" i="31"/>
  <c r="AE74" i="31"/>
  <c r="I74" i="31"/>
  <c r="M74" i="31"/>
  <c r="Q74" i="31"/>
  <c r="R74" i="31"/>
  <c r="AX74" i="31"/>
  <c r="O74" i="31"/>
  <c r="AR74" i="31"/>
  <c r="N74" i="31"/>
  <c r="V74" i="31"/>
  <c r="U75" i="31"/>
  <c r="AE75" i="31"/>
  <c r="I75" i="31"/>
  <c r="M75" i="31"/>
  <c r="Q75" i="31"/>
  <c r="R75" i="31"/>
  <c r="AX75" i="31"/>
  <c r="O75" i="31"/>
  <c r="AR75" i="31"/>
  <c r="N75" i="31"/>
  <c r="V75" i="31"/>
  <c r="U76" i="31"/>
  <c r="AE76" i="31"/>
  <c r="I76" i="31"/>
  <c r="M76" i="31"/>
  <c r="Q76" i="31"/>
  <c r="R76" i="31"/>
  <c r="AX76" i="31"/>
  <c r="O76" i="31"/>
  <c r="AR76" i="31"/>
  <c r="N76" i="31"/>
  <c r="V76" i="31"/>
  <c r="U77" i="31"/>
  <c r="AE77" i="31"/>
  <c r="I77" i="31"/>
  <c r="M77" i="31"/>
  <c r="Q77" i="31"/>
  <c r="R77" i="31"/>
  <c r="AX77" i="31"/>
  <c r="O77" i="31"/>
  <c r="AR77" i="31"/>
  <c r="N77" i="31"/>
  <c r="V77" i="31"/>
  <c r="U78" i="31"/>
  <c r="AE78" i="31"/>
  <c r="I78" i="31"/>
  <c r="M78" i="31"/>
  <c r="Q78" i="31"/>
  <c r="R78" i="31"/>
  <c r="AX78" i="31"/>
  <c r="O78" i="31"/>
  <c r="AR78" i="31"/>
  <c r="N78" i="31"/>
  <c r="V78" i="31"/>
  <c r="U79" i="31"/>
  <c r="AE79" i="31"/>
  <c r="M79" i="31"/>
  <c r="Q79" i="31"/>
  <c r="R79" i="31"/>
  <c r="AX79" i="31"/>
  <c r="O79" i="31"/>
  <c r="AR79" i="31"/>
  <c r="N79" i="31"/>
  <c r="V79" i="31"/>
  <c r="U80" i="31"/>
  <c r="AE80" i="31"/>
  <c r="I80" i="31"/>
  <c r="M80" i="31"/>
  <c r="Q80" i="31"/>
  <c r="R80" i="31"/>
  <c r="AX80" i="31"/>
  <c r="O80" i="31"/>
  <c r="AR80" i="31"/>
  <c r="N80" i="31"/>
  <c r="V80" i="31"/>
  <c r="U81" i="31"/>
  <c r="AE81" i="31"/>
  <c r="I81" i="31"/>
  <c r="M81" i="31"/>
  <c r="Q81" i="31"/>
  <c r="R81" i="31"/>
  <c r="AX81" i="31"/>
  <c r="O81" i="31"/>
  <c r="AR81" i="31"/>
  <c r="N81" i="31"/>
  <c r="V81" i="31"/>
  <c r="U82" i="31"/>
  <c r="AE82" i="31"/>
  <c r="I82" i="31"/>
  <c r="M82" i="31"/>
  <c r="Q82" i="31"/>
  <c r="R82" i="31"/>
  <c r="AX82" i="31"/>
  <c r="O82" i="31"/>
  <c r="AR82" i="31"/>
  <c r="N82" i="31"/>
  <c r="V82" i="31"/>
  <c r="U83" i="31"/>
  <c r="AE83" i="31"/>
  <c r="I83" i="31"/>
  <c r="M83" i="31"/>
  <c r="Q83" i="31"/>
  <c r="R83" i="31"/>
  <c r="AX83" i="31"/>
  <c r="O83" i="31"/>
  <c r="AR83" i="31"/>
  <c r="N83" i="31"/>
  <c r="V83" i="31"/>
  <c r="U84" i="31"/>
  <c r="AE84" i="31"/>
  <c r="I84" i="31"/>
  <c r="M84" i="31"/>
  <c r="Q84" i="31"/>
  <c r="R84" i="31"/>
  <c r="AX84" i="31"/>
  <c r="O84" i="31"/>
  <c r="AR84" i="31"/>
  <c r="N84" i="31"/>
  <c r="V84" i="31"/>
  <c r="U85" i="31"/>
  <c r="AE85" i="31"/>
  <c r="I85" i="31"/>
  <c r="M85" i="31"/>
  <c r="Q85" i="31"/>
  <c r="R85" i="31"/>
  <c r="AX85" i="31"/>
  <c r="O85" i="31"/>
  <c r="AR85" i="31"/>
  <c r="N85" i="31"/>
  <c r="V85" i="31"/>
  <c r="U86" i="31"/>
  <c r="AE86" i="31"/>
  <c r="I86" i="31"/>
  <c r="M86" i="31"/>
  <c r="Q86" i="31"/>
  <c r="R86" i="31"/>
  <c r="AX86" i="31"/>
  <c r="O86" i="31"/>
  <c r="AR86" i="31"/>
  <c r="N86" i="31"/>
  <c r="V86" i="31"/>
  <c r="U87" i="31"/>
  <c r="AE87" i="31"/>
  <c r="M87" i="31"/>
  <c r="Q87" i="31"/>
  <c r="R87" i="31"/>
  <c r="AX87" i="31"/>
  <c r="O87" i="31"/>
  <c r="AR87" i="31"/>
  <c r="N87" i="31"/>
  <c r="V87" i="31"/>
  <c r="U88" i="31"/>
  <c r="AE88" i="31"/>
  <c r="I88" i="31"/>
  <c r="M88" i="31"/>
  <c r="Q88" i="31"/>
  <c r="R88" i="31"/>
  <c r="AX88" i="31"/>
  <c r="O88" i="31"/>
  <c r="AR88" i="31"/>
  <c r="N88" i="31"/>
  <c r="V88" i="31"/>
  <c r="U89" i="31"/>
  <c r="AE89" i="31"/>
  <c r="I89" i="31"/>
  <c r="M89" i="31"/>
  <c r="Q89" i="31"/>
  <c r="R89" i="31"/>
  <c r="AX89" i="31"/>
  <c r="O89" i="31"/>
  <c r="AR89" i="31"/>
  <c r="N89" i="31"/>
  <c r="V89" i="31"/>
  <c r="U90" i="31"/>
  <c r="AE90" i="31"/>
  <c r="I90" i="31"/>
  <c r="M90" i="31"/>
  <c r="Q90" i="31"/>
  <c r="R90" i="31"/>
  <c r="AX90" i="31"/>
  <c r="O90" i="31"/>
  <c r="AR90" i="31"/>
  <c r="N90" i="31"/>
  <c r="V90" i="31"/>
  <c r="U91" i="31"/>
  <c r="AE91" i="31"/>
  <c r="I91" i="31"/>
  <c r="M91" i="31"/>
  <c r="Q91" i="31"/>
  <c r="R91" i="31"/>
  <c r="AX91" i="31"/>
  <c r="O91" i="31"/>
  <c r="AR91" i="31"/>
  <c r="N91" i="31"/>
  <c r="V91" i="31"/>
  <c r="U92" i="31"/>
  <c r="AE92" i="31"/>
  <c r="I92" i="31"/>
  <c r="M92" i="31"/>
  <c r="Q92" i="31"/>
  <c r="R92" i="31"/>
  <c r="AX92" i="31"/>
  <c r="O92" i="31"/>
  <c r="AR92" i="31"/>
  <c r="N92" i="31"/>
  <c r="V92" i="31"/>
  <c r="U93" i="31"/>
  <c r="AE93" i="31"/>
  <c r="I93" i="31"/>
  <c r="M93" i="31"/>
  <c r="Q93" i="31"/>
  <c r="R93" i="31"/>
  <c r="AX93" i="31"/>
  <c r="O93" i="31"/>
  <c r="AR93" i="31"/>
  <c r="N93" i="31"/>
  <c r="V93" i="31"/>
  <c r="U94" i="31"/>
  <c r="AE94" i="31"/>
  <c r="I94" i="31"/>
  <c r="M94" i="31"/>
  <c r="Q94" i="31"/>
  <c r="R94" i="31"/>
  <c r="AX94" i="31"/>
  <c r="O94" i="31"/>
  <c r="AR94" i="31"/>
  <c r="N94" i="31"/>
  <c r="V94" i="31"/>
  <c r="U95" i="31"/>
  <c r="AE95" i="31"/>
  <c r="M95" i="31"/>
  <c r="Q95" i="31"/>
  <c r="R95" i="31"/>
  <c r="AX95" i="31"/>
  <c r="O95" i="31"/>
  <c r="AR95" i="31"/>
  <c r="N95" i="31"/>
  <c r="V95" i="31"/>
  <c r="U96" i="31"/>
  <c r="AE96" i="31"/>
  <c r="I96" i="31"/>
  <c r="M96" i="31"/>
  <c r="Q96" i="31"/>
  <c r="R96" i="31"/>
  <c r="AX96" i="31"/>
  <c r="O96" i="31"/>
  <c r="AR96" i="31"/>
  <c r="N96" i="31"/>
  <c r="V96" i="31"/>
  <c r="U97" i="31"/>
  <c r="AE97" i="31"/>
  <c r="I97" i="31"/>
  <c r="M97" i="31"/>
  <c r="Q97" i="31"/>
  <c r="R97" i="31"/>
  <c r="AX97" i="31"/>
  <c r="O97" i="31"/>
  <c r="AR97" i="31"/>
  <c r="N97" i="31"/>
  <c r="V97" i="31"/>
  <c r="U98" i="31"/>
  <c r="AE98" i="31"/>
  <c r="I98" i="31"/>
  <c r="M98" i="31"/>
  <c r="Q98" i="31"/>
  <c r="R98" i="31"/>
  <c r="AX98" i="31"/>
  <c r="O98" i="31"/>
  <c r="AR98" i="31"/>
  <c r="N98" i="31"/>
  <c r="V98" i="31"/>
  <c r="U99" i="31"/>
  <c r="AE99" i="31"/>
  <c r="I99" i="31"/>
  <c r="M99" i="31"/>
  <c r="Q99" i="31"/>
  <c r="R99" i="31"/>
  <c r="AX99" i="31"/>
  <c r="O99" i="31"/>
  <c r="AR99" i="31"/>
  <c r="N99" i="31"/>
  <c r="V99" i="31"/>
  <c r="U100" i="31"/>
  <c r="AE100" i="31"/>
  <c r="I100" i="31"/>
  <c r="M100" i="31"/>
  <c r="Q100" i="31"/>
  <c r="R100" i="31"/>
  <c r="AX100" i="31"/>
  <c r="O100" i="31"/>
  <c r="AR100" i="31"/>
  <c r="N100" i="31"/>
  <c r="V100" i="31"/>
  <c r="U101" i="31"/>
  <c r="AE101" i="31"/>
  <c r="I101" i="31"/>
  <c r="M101" i="31"/>
  <c r="Q101" i="31"/>
  <c r="R101" i="31"/>
  <c r="AX101" i="31"/>
  <c r="O101" i="31"/>
  <c r="AR101" i="31"/>
  <c r="N101" i="31"/>
  <c r="V101" i="31"/>
  <c r="U102" i="31"/>
  <c r="AE102" i="31"/>
  <c r="I102" i="31"/>
  <c r="M102" i="31"/>
  <c r="Q102" i="31"/>
  <c r="R102" i="31"/>
  <c r="AX102" i="31"/>
  <c r="O102" i="31"/>
  <c r="AR102" i="31"/>
  <c r="N102" i="31"/>
  <c r="V102" i="31"/>
  <c r="U103" i="31"/>
  <c r="AE103" i="31"/>
  <c r="M103" i="31"/>
  <c r="Q103" i="31"/>
  <c r="R103" i="31"/>
  <c r="AX103" i="31"/>
  <c r="O103" i="31"/>
  <c r="AR103" i="31"/>
  <c r="N103" i="31"/>
  <c r="V103" i="31"/>
  <c r="U104" i="31"/>
  <c r="AE104" i="31"/>
  <c r="I104" i="31"/>
  <c r="M104" i="31"/>
  <c r="Q104" i="31"/>
  <c r="R104" i="31"/>
  <c r="AX104" i="31"/>
  <c r="O104" i="31"/>
  <c r="AR104" i="31"/>
  <c r="N104" i="31"/>
  <c r="V104" i="31"/>
  <c r="U105" i="31"/>
  <c r="AE105" i="31"/>
  <c r="I105" i="31"/>
  <c r="M105" i="31"/>
  <c r="Q105" i="31"/>
  <c r="R105" i="31"/>
  <c r="AX105" i="31"/>
  <c r="O105" i="31"/>
  <c r="AR105" i="31"/>
  <c r="N105" i="31"/>
  <c r="V105" i="31"/>
  <c r="U106" i="31"/>
  <c r="AE106" i="31"/>
  <c r="I106" i="31"/>
  <c r="M106" i="31"/>
  <c r="Q106" i="31"/>
  <c r="R106" i="31"/>
  <c r="AX106" i="31"/>
  <c r="O106" i="31"/>
  <c r="AR106" i="31"/>
  <c r="N106" i="31"/>
  <c r="V106" i="31"/>
  <c r="U107" i="31"/>
  <c r="AE107" i="31"/>
  <c r="I107" i="31"/>
  <c r="M107" i="31"/>
  <c r="Q107" i="31"/>
  <c r="R107" i="31"/>
  <c r="AX107" i="31"/>
  <c r="O107" i="31"/>
  <c r="AR107" i="31"/>
  <c r="N107" i="31"/>
  <c r="V107" i="31"/>
  <c r="U108" i="31"/>
  <c r="AE108" i="31"/>
  <c r="I108" i="31"/>
  <c r="M108" i="31"/>
  <c r="Q108" i="31"/>
  <c r="R108" i="31"/>
  <c r="AX108" i="31"/>
  <c r="O108" i="31"/>
  <c r="AR108" i="31"/>
  <c r="N108" i="31"/>
  <c r="V108" i="31"/>
  <c r="U109" i="31"/>
  <c r="AE109" i="31"/>
  <c r="I109" i="31"/>
  <c r="M109" i="31"/>
  <c r="Q109" i="31"/>
  <c r="R109" i="31"/>
  <c r="AX109" i="31"/>
  <c r="O109" i="31"/>
  <c r="AR109" i="31"/>
  <c r="N109" i="31"/>
  <c r="V109" i="31"/>
  <c r="U110" i="31"/>
  <c r="AE110" i="31"/>
  <c r="I110" i="31"/>
  <c r="M110" i="31"/>
  <c r="Q110" i="31"/>
  <c r="R110" i="31"/>
  <c r="AX110" i="31"/>
  <c r="O110" i="31"/>
  <c r="AR110" i="31"/>
  <c r="N110" i="31"/>
  <c r="V110" i="31"/>
  <c r="U111" i="31"/>
  <c r="AE111" i="31"/>
  <c r="M111" i="31"/>
  <c r="Q111" i="31"/>
  <c r="R111" i="31"/>
  <c r="AX111" i="31"/>
  <c r="O111" i="31"/>
  <c r="AR111" i="31"/>
  <c r="N111" i="31"/>
  <c r="V111" i="31"/>
  <c r="U112" i="31"/>
  <c r="AE112" i="31"/>
  <c r="I112" i="31"/>
  <c r="M112" i="31"/>
  <c r="Q112" i="31"/>
  <c r="R112" i="31"/>
  <c r="AX112" i="31"/>
  <c r="O112" i="31"/>
  <c r="AR112" i="31"/>
  <c r="N112" i="31"/>
  <c r="V112" i="31"/>
  <c r="U113" i="31"/>
  <c r="AE113" i="31"/>
  <c r="I113" i="31"/>
  <c r="M113" i="31"/>
  <c r="Q113" i="31"/>
  <c r="R113" i="31"/>
  <c r="AX113" i="31"/>
  <c r="O113" i="31"/>
  <c r="AR113" i="31"/>
  <c r="N113" i="31"/>
  <c r="V113" i="31"/>
  <c r="U114" i="31"/>
  <c r="AE114" i="31"/>
  <c r="I114" i="31"/>
  <c r="M114" i="31"/>
  <c r="Q114" i="31"/>
  <c r="R114" i="31"/>
  <c r="AX114" i="31"/>
  <c r="O114" i="31"/>
  <c r="AR114" i="31"/>
  <c r="N114" i="31"/>
  <c r="V114" i="31"/>
  <c r="U115" i="31"/>
  <c r="AE115" i="31"/>
  <c r="I115" i="31"/>
  <c r="M115" i="31"/>
  <c r="Q115" i="31"/>
  <c r="R115" i="31"/>
  <c r="AX115" i="31"/>
  <c r="O115" i="31"/>
  <c r="AR115" i="31"/>
  <c r="N115" i="31"/>
  <c r="V115" i="31"/>
  <c r="U116" i="31"/>
  <c r="AE116" i="31"/>
  <c r="I116" i="31"/>
  <c r="M116" i="31"/>
  <c r="Q116" i="31"/>
  <c r="R116" i="31"/>
  <c r="AX116" i="31"/>
  <c r="O116" i="31"/>
  <c r="AR116" i="31"/>
  <c r="N116" i="31"/>
  <c r="V116" i="31"/>
  <c r="U117" i="31"/>
  <c r="AE117" i="31"/>
  <c r="I117" i="31"/>
  <c r="M117" i="31"/>
  <c r="Q117" i="31"/>
  <c r="R117" i="31"/>
  <c r="AX117" i="31"/>
  <c r="O117" i="31"/>
  <c r="AR117" i="31"/>
  <c r="N117" i="31"/>
  <c r="V117" i="31"/>
  <c r="U118" i="31"/>
  <c r="AE118" i="31"/>
  <c r="I118" i="31"/>
  <c r="M118" i="31"/>
  <c r="Q118" i="31"/>
  <c r="R118" i="31"/>
  <c r="AX118" i="31"/>
  <c r="O118" i="31"/>
  <c r="AR118" i="31"/>
  <c r="N118" i="31"/>
  <c r="V118" i="31"/>
  <c r="U119" i="31"/>
  <c r="AE119" i="31"/>
  <c r="J119" i="31"/>
  <c r="M119" i="31"/>
  <c r="Q119" i="31"/>
  <c r="R119" i="31"/>
  <c r="AX119" i="31"/>
  <c r="O119" i="31"/>
  <c r="AR119" i="31"/>
  <c r="N119" i="31"/>
  <c r="V119" i="31"/>
  <c r="U120" i="31"/>
  <c r="AE120" i="31"/>
  <c r="I120" i="31"/>
  <c r="M120" i="31"/>
  <c r="Q120" i="31"/>
  <c r="R120" i="31"/>
  <c r="AX120" i="31"/>
  <c r="O120" i="31"/>
  <c r="AR120" i="31"/>
  <c r="N120" i="31"/>
  <c r="V120" i="31"/>
  <c r="U121" i="31"/>
  <c r="AE121" i="31"/>
  <c r="I121" i="31"/>
  <c r="M121" i="31"/>
  <c r="Q121" i="31"/>
  <c r="R121" i="31"/>
  <c r="AX121" i="31"/>
  <c r="O121" i="31"/>
  <c r="AR121" i="31"/>
  <c r="N121" i="31"/>
  <c r="V121" i="31"/>
  <c r="U122" i="31"/>
  <c r="AE122" i="31"/>
  <c r="J122" i="31"/>
  <c r="M122" i="31"/>
  <c r="Q122" i="31"/>
  <c r="R122" i="31"/>
  <c r="AX122" i="31"/>
  <c r="O122" i="31"/>
  <c r="AR122" i="31"/>
  <c r="N122" i="31"/>
  <c r="V122" i="31"/>
  <c r="U123" i="31"/>
  <c r="AE123" i="31"/>
  <c r="I123" i="31"/>
  <c r="M123" i="31"/>
  <c r="Q123" i="31"/>
  <c r="R123" i="31"/>
  <c r="AX123" i="31"/>
  <c r="O123" i="31"/>
  <c r="AR123" i="31"/>
  <c r="N123" i="31"/>
  <c r="V123" i="31"/>
  <c r="U124" i="31"/>
  <c r="AE124" i="31"/>
  <c r="J124" i="31"/>
  <c r="M124" i="31"/>
  <c r="Q124" i="31"/>
  <c r="R124" i="31"/>
  <c r="AX124" i="31"/>
  <c r="O124" i="31"/>
  <c r="AR124" i="31"/>
  <c r="N124" i="31"/>
  <c r="V124" i="31"/>
  <c r="U125" i="31"/>
  <c r="AE125" i="31"/>
  <c r="I125" i="31"/>
  <c r="M125" i="31"/>
  <c r="Q125" i="31"/>
  <c r="R125" i="31"/>
  <c r="AX125" i="31"/>
  <c r="O125" i="31"/>
  <c r="AR125" i="31"/>
  <c r="N125" i="31"/>
  <c r="V125" i="31"/>
  <c r="U126" i="31"/>
  <c r="AE126" i="31"/>
  <c r="I126" i="31"/>
  <c r="M126" i="31"/>
  <c r="Q126" i="31"/>
  <c r="R126" i="31"/>
  <c r="AX126" i="31"/>
  <c r="O126" i="31"/>
  <c r="AR126" i="31"/>
  <c r="N126" i="31"/>
  <c r="V126" i="31"/>
  <c r="U127" i="31"/>
  <c r="AE127" i="31"/>
  <c r="I127" i="31"/>
  <c r="M127" i="31"/>
  <c r="Q127" i="31"/>
  <c r="R127" i="31"/>
  <c r="AX127" i="31"/>
  <c r="O127" i="31"/>
  <c r="AR127" i="31"/>
  <c r="N127" i="31"/>
  <c r="V127" i="31"/>
  <c r="U128" i="31"/>
  <c r="AE128" i="31"/>
  <c r="I128" i="31"/>
  <c r="M128" i="31"/>
  <c r="Q128" i="31"/>
  <c r="R128" i="31"/>
  <c r="AX128" i="31"/>
  <c r="O128" i="31"/>
  <c r="AR128" i="31"/>
  <c r="N128" i="31"/>
  <c r="V128" i="31"/>
  <c r="U129" i="31"/>
  <c r="AE129" i="31"/>
  <c r="I129" i="31"/>
  <c r="M129" i="31"/>
  <c r="Q129" i="31"/>
  <c r="R129" i="31"/>
  <c r="AX129" i="31"/>
  <c r="O129" i="31"/>
  <c r="AR129" i="31"/>
  <c r="N129" i="31"/>
  <c r="V129" i="31"/>
  <c r="U130" i="31"/>
  <c r="AE130" i="31"/>
  <c r="I130" i="31"/>
  <c r="M130" i="31"/>
  <c r="L130" i="31"/>
  <c r="Q130" i="31"/>
  <c r="R130" i="31"/>
  <c r="AX130" i="31"/>
  <c r="O130" i="31"/>
  <c r="AR130" i="31"/>
  <c r="N130" i="31"/>
  <c r="V130" i="31"/>
  <c r="U131" i="31"/>
  <c r="AE131" i="31"/>
  <c r="I131" i="31"/>
  <c r="M131" i="31"/>
  <c r="L131" i="31"/>
  <c r="Q131" i="31"/>
  <c r="R131" i="31"/>
  <c r="AX131" i="31"/>
  <c r="O131" i="31"/>
  <c r="AR131" i="31"/>
  <c r="N131" i="31"/>
  <c r="V131" i="31"/>
  <c r="U132" i="31"/>
  <c r="AE132" i="31"/>
  <c r="I132" i="31"/>
  <c r="M132" i="31"/>
  <c r="L132" i="31"/>
  <c r="Q132" i="31"/>
  <c r="R132" i="31"/>
  <c r="AX132" i="31"/>
  <c r="O132" i="31"/>
  <c r="AR132" i="31"/>
  <c r="N132" i="31"/>
  <c r="V132" i="31"/>
  <c r="U133" i="31"/>
  <c r="AE133" i="31"/>
  <c r="J133" i="31"/>
  <c r="M133" i="31"/>
  <c r="L133" i="31"/>
  <c r="Q133" i="31"/>
  <c r="R133" i="31"/>
  <c r="AX133" i="31"/>
  <c r="O133" i="31"/>
  <c r="AR133" i="31"/>
  <c r="N133" i="31"/>
  <c r="V133" i="31"/>
  <c r="U134" i="31"/>
  <c r="AE134" i="31"/>
  <c r="I134" i="31"/>
  <c r="M134" i="31"/>
  <c r="L134" i="31"/>
  <c r="Q134" i="31"/>
  <c r="R134" i="31"/>
  <c r="AX134" i="31"/>
  <c r="O134" i="31"/>
  <c r="AR134" i="31"/>
  <c r="N134" i="31"/>
  <c r="V134" i="31"/>
  <c r="U135" i="31"/>
  <c r="AE135" i="31"/>
  <c r="I135" i="31"/>
  <c r="M135" i="31"/>
  <c r="L135" i="31"/>
  <c r="Q135" i="31"/>
  <c r="R135" i="31"/>
  <c r="AX135" i="31"/>
  <c r="O135" i="31"/>
  <c r="AR135" i="31"/>
  <c r="N135" i="31"/>
  <c r="V135" i="31"/>
  <c r="U136" i="31"/>
  <c r="AE136" i="31"/>
  <c r="J136" i="31"/>
  <c r="M136" i="31"/>
  <c r="L136" i="31"/>
  <c r="Q136" i="31"/>
  <c r="R136" i="31"/>
  <c r="AX136" i="31"/>
  <c r="AR136" i="31"/>
  <c r="N136" i="31"/>
  <c r="V136" i="31"/>
  <c r="U137" i="31"/>
  <c r="AE137" i="31"/>
  <c r="J137" i="31"/>
  <c r="M137" i="31"/>
  <c r="L137" i="31"/>
  <c r="Q137" i="31"/>
  <c r="R137" i="31"/>
  <c r="AX137" i="31"/>
  <c r="O137" i="31"/>
  <c r="AR137" i="31"/>
  <c r="V137" i="31"/>
  <c r="U138" i="31"/>
  <c r="AE138" i="31"/>
  <c r="I138" i="31"/>
  <c r="M138" i="31"/>
  <c r="L138" i="31"/>
  <c r="Q138" i="31"/>
  <c r="R138" i="31"/>
  <c r="AX138" i="31"/>
  <c r="O138" i="31"/>
  <c r="AR138" i="31"/>
  <c r="N138" i="31"/>
  <c r="V138" i="31"/>
  <c r="U139" i="31"/>
  <c r="AE139" i="31"/>
  <c r="I139" i="31"/>
  <c r="M139" i="31"/>
  <c r="L139" i="31"/>
  <c r="Q139" i="31"/>
  <c r="R139" i="31"/>
  <c r="AX139" i="31"/>
  <c r="O139" i="31"/>
  <c r="AR139" i="31"/>
  <c r="N139" i="31"/>
  <c r="V139" i="31"/>
  <c r="U140" i="31"/>
  <c r="AE140" i="31"/>
  <c r="I140" i="31"/>
  <c r="M140" i="31"/>
  <c r="L140" i="31"/>
  <c r="Q140" i="31"/>
  <c r="R140" i="31"/>
  <c r="AX140" i="31"/>
  <c r="O140" i="31"/>
  <c r="AR140" i="31"/>
  <c r="N140" i="31"/>
  <c r="V140" i="31"/>
  <c r="U141" i="31"/>
  <c r="AE141" i="31"/>
  <c r="J141" i="31"/>
  <c r="M141" i="31"/>
  <c r="L141" i="31"/>
  <c r="Q141" i="31"/>
  <c r="R141" i="31"/>
  <c r="AX141" i="31"/>
  <c r="O141" i="31"/>
  <c r="AR141" i="31"/>
  <c r="N141" i="31"/>
  <c r="V141" i="31"/>
  <c r="U142" i="31"/>
  <c r="AE142" i="31"/>
  <c r="I142" i="31"/>
  <c r="M142" i="31"/>
  <c r="L142" i="31"/>
  <c r="Q142" i="31"/>
  <c r="R142" i="31"/>
  <c r="AX142" i="31"/>
  <c r="O142" i="31"/>
  <c r="AR142" i="31"/>
  <c r="N142" i="31"/>
  <c r="V142" i="31"/>
  <c r="U143" i="31"/>
  <c r="AE143" i="31"/>
  <c r="I143" i="31"/>
  <c r="M143" i="31"/>
  <c r="L143" i="31"/>
  <c r="Q143" i="31"/>
  <c r="R143" i="31"/>
  <c r="AX143" i="31"/>
  <c r="O143" i="31"/>
  <c r="AR143" i="31"/>
  <c r="N143" i="31"/>
  <c r="V143" i="31"/>
  <c r="U144" i="31"/>
  <c r="AE144" i="31"/>
  <c r="I144" i="31"/>
  <c r="M144" i="31"/>
  <c r="L144" i="31"/>
  <c r="Q144" i="31"/>
  <c r="R144" i="31"/>
  <c r="AX144" i="31"/>
  <c r="O144" i="31"/>
  <c r="AR144" i="31"/>
  <c r="N144" i="31"/>
  <c r="V144" i="31"/>
  <c r="U145" i="31"/>
  <c r="AE145" i="31"/>
  <c r="J145" i="31"/>
  <c r="M145" i="31"/>
  <c r="L145" i="31"/>
  <c r="Q145" i="31"/>
  <c r="R145" i="31"/>
  <c r="AX145" i="31"/>
  <c r="O145" i="31"/>
  <c r="AR145" i="31"/>
  <c r="V145" i="31"/>
  <c r="U146" i="31"/>
  <c r="AE146" i="31"/>
  <c r="I146" i="31"/>
  <c r="M146" i="31"/>
  <c r="L146" i="31"/>
  <c r="Q146" i="31"/>
  <c r="R146" i="31"/>
  <c r="AX146" i="31"/>
  <c r="O146" i="31"/>
  <c r="AR146" i="31"/>
  <c r="N146" i="31"/>
  <c r="V146" i="31"/>
  <c r="U147" i="31"/>
  <c r="AE147" i="31"/>
  <c r="I147" i="31"/>
  <c r="M147" i="31"/>
  <c r="L147" i="31"/>
  <c r="Q147" i="31"/>
  <c r="R147" i="31"/>
  <c r="AX147" i="31"/>
  <c r="O147" i="31"/>
  <c r="AR147" i="31"/>
  <c r="N147" i="31"/>
  <c r="V147" i="31"/>
  <c r="U148" i="31"/>
  <c r="AE148" i="31"/>
  <c r="I148" i="31"/>
  <c r="M148" i="31"/>
  <c r="L148" i="31"/>
  <c r="Q148" i="31"/>
  <c r="R148" i="31"/>
  <c r="AX148" i="31"/>
  <c r="O148" i="31"/>
  <c r="AR148" i="31"/>
  <c r="N148" i="31"/>
  <c r="V148" i="31"/>
  <c r="U149" i="31"/>
  <c r="AE149" i="31"/>
  <c r="J149" i="31"/>
  <c r="M149" i="31"/>
  <c r="L149" i="31"/>
  <c r="Q149" i="31"/>
  <c r="R149" i="31"/>
  <c r="AX149" i="31"/>
  <c r="O149" i="31"/>
  <c r="AR149" i="31"/>
  <c r="N149" i="31"/>
  <c r="V149" i="31"/>
  <c r="U150" i="31"/>
  <c r="AE150" i="31"/>
  <c r="I150" i="31"/>
  <c r="M150" i="31"/>
  <c r="L150" i="31"/>
  <c r="Q150" i="31"/>
  <c r="R150" i="31"/>
  <c r="AX150" i="31"/>
  <c r="O150" i="31"/>
  <c r="AR150" i="31"/>
  <c r="N150" i="31"/>
  <c r="V150" i="31"/>
  <c r="U151" i="31"/>
  <c r="AE151" i="31"/>
  <c r="I151" i="31"/>
  <c r="M151" i="31"/>
  <c r="L151" i="31"/>
  <c r="Q151" i="31"/>
  <c r="R151" i="31"/>
  <c r="AX151" i="31"/>
  <c r="O151" i="31"/>
  <c r="AR151" i="31"/>
  <c r="N151" i="31"/>
  <c r="V151" i="31"/>
  <c r="U152" i="31"/>
  <c r="AE152" i="31"/>
  <c r="I152" i="31"/>
  <c r="M152" i="31"/>
  <c r="L152" i="31"/>
  <c r="Q152" i="31"/>
  <c r="R152" i="31"/>
  <c r="AX152" i="31"/>
  <c r="AR152" i="31"/>
  <c r="N152" i="31"/>
  <c r="V152" i="31"/>
  <c r="U153" i="31"/>
  <c r="AE153" i="31"/>
  <c r="J153" i="31"/>
  <c r="M153" i="31"/>
  <c r="L153" i="31"/>
  <c r="Q153" i="31"/>
  <c r="R153" i="31"/>
  <c r="AX153" i="31"/>
  <c r="O153" i="31"/>
  <c r="AR153" i="31"/>
  <c r="V153" i="31"/>
  <c r="U154" i="31"/>
  <c r="AE154" i="31"/>
  <c r="I154" i="31"/>
  <c r="M154" i="31"/>
  <c r="L154" i="31"/>
  <c r="Q154" i="31"/>
  <c r="R154" i="31"/>
  <c r="AX154" i="31"/>
  <c r="O154" i="31"/>
  <c r="AR154" i="31"/>
  <c r="N154" i="31"/>
  <c r="V154" i="31"/>
  <c r="K63" i="20"/>
  <c r="L63" i="20" s="1"/>
  <c r="AX3" i="20"/>
  <c r="O3" i="20"/>
  <c r="P3" i="20"/>
  <c r="AN154" i="31"/>
  <c r="AN153" i="31"/>
  <c r="AN152" i="31"/>
  <c r="AN151" i="31"/>
  <c r="AN150" i="31"/>
  <c r="AN149" i="31"/>
  <c r="AN148" i="31"/>
  <c r="AN147" i="31"/>
  <c r="AN146" i="31"/>
  <c r="AN145" i="31"/>
  <c r="AN144" i="31"/>
  <c r="AN143" i="31"/>
  <c r="AN142" i="31"/>
  <c r="AN141" i="31"/>
  <c r="AN140" i="31"/>
  <c r="AN139" i="31"/>
  <c r="AN138" i="31"/>
  <c r="AN137" i="31"/>
  <c r="AN136" i="31"/>
  <c r="AN135" i="31"/>
  <c r="AN134" i="31"/>
  <c r="AN133" i="31"/>
  <c r="AN132" i="31"/>
  <c r="AN131" i="31"/>
  <c r="AN130" i="31"/>
  <c r="AN129" i="31"/>
  <c r="AN128" i="31"/>
  <c r="AN127" i="31"/>
  <c r="AN126" i="31"/>
  <c r="AN125" i="31"/>
  <c r="AN124" i="31"/>
  <c r="AN123" i="31"/>
  <c r="AN122" i="31"/>
  <c r="AN121" i="31"/>
  <c r="AN120" i="31"/>
  <c r="AN119" i="31"/>
  <c r="AN118" i="31"/>
  <c r="AN117" i="31"/>
  <c r="AN116" i="31"/>
  <c r="AN115" i="31"/>
  <c r="AN114" i="31"/>
  <c r="AN113" i="31"/>
  <c r="AN112" i="31"/>
  <c r="AN111" i="31"/>
  <c r="AN110" i="31"/>
  <c r="AN109" i="31"/>
  <c r="AN108" i="31"/>
  <c r="AN107" i="31"/>
  <c r="AN106" i="31"/>
  <c r="AN105" i="31"/>
  <c r="AN104" i="31"/>
  <c r="AN103" i="31"/>
  <c r="AN102" i="31"/>
  <c r="AN101" i="31"/>
  <c r="AN100" i="31"/>
  <c r="AN99" i="31"/>
  <c r="AN98" i="31"/>
  <c r="AN97" i="31"/>
  <c r="AN96" i="31"/>
  <c r="AN95" i="31"/>
  <c r="AN94" i="31"/>
  <c r="AN93" i="31"/>
  <c r="AN92" i="31"/>
  <c r="AN91" i="31"/>
  <c r="AN90" i="31"/>
  <c r="AN89" i="31"/>
  <c r="AN88" i="31"/>
  <c r="AN87" i="31"/>
  <c r="AN86" i="31"/>
  <c r="AN85" i="31"/>
  <c r="AN84" i="31"/>
  <c r="AN83" i="31"/>
  <c r="AN82" i="31"/>
  <c r="AN81" i="31"/>
  <c r="AN80" i="31"/>
  <c r="AN79" i="31"/>
  <c r="AN78" i="31"/>
  <c r="AN77" i="31"/>
  <c r="AN76" i="31"/>
  <c r="AN75" i="31"/>
  <c r="AN74" i="31"/>
  <c r="AN73" i="31"/>
  <c r="AN72" i="31"/>
  <c r="AN71" i="31"/>
  <c r="AN70" i="31"/>
  <c r="AN69" i="31"/>
  <c r="AN68" i="31"/>
  <c r="AN67" i="31"/>
  <c r="AN66" i="31"/>
  <c r="AN65" i="31"/>
  <c r="AN64" i="31"/>
  <c r="AN63" i="31"/>
  <c r="AN62" i="31"/>
  <c r="AN61" i="31"/>
  <c r="AN60" i="31"/>
  <c r="AN59" i="31"/>
  <c r="AN58" i="31"/>
  <c r="AN57" i="31"/>
  <c r="AN56" i="31"/>
  <c r="AN55" i="31"/>
  <c r="AN54" i="31"/>
  <c r="AN53" i="31"/>
  <c r="AN52" i="31"/>
  <c r="AN51" i="31"/>
  <c r="AN50" i="31"/>
  <c r="AN49" i="31"/>
  <c r="AN48" i="31"/>
  <c r="AN47" i="31"/>
  <c r="AN46" i="31"/>
  <c r="AN45" i="31"/>
  <c r="AN44" i="31"/>
  <c r="AN43" i="31"/>
  <c r="AN42" i="31"/>
  <c r="AN41" i="31"/>
  <c r="AN40" i="31"/>
  <c r="AN39" i="31"/>
  <c r="AN38" i="31"/>
  <c r="AN37" i="31"/>
  <c r="AN36" i="31"/>
  <c r="AN35" i="31"/>
  <c r="AN34" i="31"/>
  <c r="AN33" i="31"/>
  <c r="AN32" i="31"/>
  <c r="AN31" i="31"/>
  <c r="AN30" i="31"/>
  <c r="AN29" i="31"/>
  <c r="AN28" i="31"/>
  <c r="AN27" i="31"/>
  <c r="AN26" i="31"/>
  <c r="AN25" i="31"/>
  <c r="AN24" i="31"/>
  <c r="AN23" i="31"/>
  <c r="AN22" i="31"/>
  <c r="AN21" i="31"/>
  <c r="AN20" i="31"/>
  <c r="AN19" i="31"/>
  <c r="AN18" i="31"/>
  <c r="AN17" i="31"/>
  <c r="AN16" i="31"/>
  <c r="AN15" i="31"/>
  <c r="AN14" i="31"/>
  <c r="AN13" i="31"/>
  <c r="AN12" i="31"/>
  <c r="AN11" i="31"/>
  <c r="AN10" i="31"/>
  <c r="AN9" i="31"/>
  <c r="I56" i="20"/>
  <c r="J56" i="20" s="1"/>
  <c r="S5" i="31"/>
  <c r="E155" i="31"/>
  <c r="D155" i="31"/>
  <c r="L7" i="31"/>
  <c r="W1" i="31"/>
  <c r="AY8" i="31"/>
  <c r="AJ8" i="31"/>
  <c r="AF8" i="31"/>
  <c r="AB8" i="31"/>
  <c r="K8" i="31"/>
  <c r="AW8" i="31"/>
  <c r="AV8" i="31"/>
  <c r="AU8" i="31"/>
  <c r="AT8" i="31"/>
  <c r="AS8" i="31"/>
  <c r="AQ8" i="31"/>
  <c r="AP8" i="31"/>
  <c r="AO8" i="31"/>
  <c r="AM8" i="31"/>
  <c r="AL8" i="31"/>
  <c r="AK8" i="31"/>
  <c r="AI8" i="31"/>
  <c r="AH8" i="31"/>
  <c r="AG8" i="31"/>
  <c r="AD8" i="31"/>
  <c r="AC8" i="31"/>
  <c r="AA8" i="31"/>
  <c r="Y8" i="31"/>
  <c r="L8" i="31"/>
  <c r="K7" i="31"/>
  <c r="K6" i="31"/>
  <c r="K5" i="31"/>
  <c r="K4" i="31"/>
  <c r="AY3" i="31"/>
  <c r="AJ3" i="31"/>
  <c r="AF3" i="31"/>
  <c r="AB3" i="31"/>
  <c r="AW3" i="31"/>
  <c r="AV3" i="31"/>
  <c r="AU3" i="31"/>
  <c r="AT3" i="31"/>
  <c r="AS3" i="31"/>
  <c r="AQ3" i="31"/>
  <c r="AP3" i="31"/>
  <c r="AO3" i="31"/>
  <c r="AM3" i="31"/>
  <c r="AL3" i="31"/>
  <c r="AK3" i="31"/>
  <c r="AI3" i="31"/>
  <c r="AH3" i="31"/>
  <c r="AG3" i="31"/>
  <c r="AD3" i="31"/>
  <c r="AC3" i="31"/>
  <c r="AA3" i="31"/>
  <c r="Y3" i="31"/>
  <c r="AY1" i="31"/>
  <c r="AJ1" i="31"/>
  <c r="AF1" i="31"/>
  <c r="AB1" i="31"/>
  <c r="K1" i="31"/>
  <c r="AW1" i="31"/>
  <c r="AV1" i="31"/>
  <c r="AU1" i="31"/>
  <c r="AT1" i="31"/>
  <c r="AS1" i="31"/>
  <c r="AQ1" i="31"/>
  <c r="AP1" i="31"/>
  <c r="AO1" i="31"/>
  <c r="AM1" i="31"/>
  <c r="AL1" i="31"/>
  <c r="AK1" i="31"/>
  <c r="AI1" i="31"/>
  <c r="AH1" i="31"/>
  <c r="AG1" i="31"/>
  <c r="AD1" i="31"/>
  <c r="AC1" i="31"/>
  <c r="AA1" i="31"/>
  <c r="Y1" i="31"/>
  <c r="AX148" i="20"/>
  <c r="AX147" i="20"/>
  <c r="AX146" i="20"/>
  <c r="AX145" i="20"/>
  <c r="AX144" i="20"/>
  <c r="AX143" i="20"/>
  <c r="AX142" i="20"/>
  <c r="AX141" i="20"/>
  <c r="AX140" i="20"/>
  <c r="AX139" i="20"/>
  <c r="AX138" i="20"/>
  <c r="AX137" i="20"/>
  <c r="AX136" i="20"/>
  <c r="AX135" i="20"/>
  <c r="AX134" i="20"/>
  <c r="AX133" i="20"/>
  <c r="AX132" i="20"/>
  <c r="AX131" i="20"/>
  <c r="AX130" i="20"/>
  <c r="AX129" i="20"/>
  <c r="AX128" i="20"/>
  <c r="AX127" i="20"/>
  <c r="AX126" i="20"/>
  <c r="AX125" i="20"/>
  <c r="AX124" i="20"/>
  <c r="AX123" i="20"/>
  <c r="AX122" i="20"/>
  <c r="AX121" i="20"/>
  <c r="AX120" i="20"/>
  <c r="AX119" i="20"/>
  <c r="AX118" i="20"/>
  <c r="AX117" i="20"/>
  <c r="AX116" i="20"/>
  <c r="AX115" i="20"/>
  <c r="AX114" i="20"/>
  <c r="AX113" i="20"/>
  <c r="AX112" i="20"/>
  <c r="AX111" i="20"/>
  <c r="AX110" i="20"/>
  <c r="AX109" i="20"/>
  <c r="AX108" i="20"/>
  <c r="AX107" i="20"/>
  <c r="AX106" i="20"/>
  <c r="AX105" i="20"/>
  <c r="AX104" i="20"/>
  <c r="AX103" i="20"/>
  <c r="AX102" i="20"/>
  <c r="AX101" i="20"/>
  <c r="AX100" i="20"/>
  <c r="AX99" i="20"/>
  <c r="AX98" i="20"/>
  <c r="AX97" i="20"/>
  <c r="AX96" i="20"/>
  <c r="AX95" i="20"/>
  <c r="AX94" i="20"/>
  <c r="AX93" i="20"/>
  <c r="AX92" i="20"/>
  <c r="AX91" i="20"/>
  <c r="AX90" i="20"/>
  <c r="AX89" i="20"/>
  <c r="AX88" i="20"/>
  <c r="AX87" i="20"/>
  <c r="AX86" i="20"/>
  <c r="AX85" i="20"/>
  <c r="AX84" i="20"/>
  <c r="AX83" i="20"/>
  <c r="AX82" i="20"/>
  <c r="AX81" i="20"/>
  <c r="AX80" i="20"/>
  <c r="AX79" i="20"/>
  <c r="AX78" i="20"/>
  <c r="AX77" i="20"/>
  <c r="AX76" i="20"/>
  <c r="AX75" i="20"/>
  <c r="AX74" i="20"/>
  <c r="AX73" i="20"/>
  <c r="AX72" i="20"/>
  <c r="AX71" i="20"/>
  <c r="AX70" i="20"/>
  <c r="AX69" i="20"/>
  <c r="AX68" i="20"/>
  <c r="AX67" i="20"/>
  <c r="AX66" i="20"/>
  <c r="AX65" i="20"/>
  <c r="AX64" i="20"/>
  <c r="AX63" i="20"/>
  <c r="AX62" i="20"/>
  <c r="AX61" i="20"/>
  <c r="AX60" i="20"/>
  <c r="AX59" i="20"/>
  <c r="AX58" i="20"/>
  <c r="AX57" i="20"/>
  <c r="AX56" i="20"/>
  <c r="AX55" i="20"/>
  <c r="AX54" i="20"/>
  <c r="AX53" i="20"/>
  <c r="AX52" i="20"/>
  <c r="AX51" i="20"/>
  <c r="AX50" i="20"/>
  <c r="AX49" i="20"/>
  <c r="AX48" i="20"/>
  <c r="AX47" i="20"/>
  <c r="AX46" i="20"/>
  <c r="AX45" i="20"/>
  <c r="AX44" i="20"/>
  <c r="AX43" i="20"/>
  <c r="AX42" i="20"/>
  <c r="AX41" i="20"/>
  <c r="AX40" i="20"/>
  <c r="AX39" i="20"/>
  <c r="AX38" i="20"/>
  <c r="AX37" i="20"/>
  <c r="AX36" i="20"/>
  <c r="AX35" i="20"/>
  <c r="AX34" i="20"/>
  <c r="AX33" i="20"/>
  <c r="AX32" i="20"/>
  <c r="AX31" i="20"/>
  <c r="AX30" i="20"/>
  <c r="AX29" i="20"/>
  <c r="AX28" i="20"/>
  <c r="AX27" i="20"/>
  <c r="AX26" i="20"/>
  <c r="AX25" i="20"/>
  <c r="AX24" i="20"/>
  <c r="AX23" i="20"/>
  <c r="AX22" i="20"/>
  <c r="AX21" i="20"/>
  <c r="AX20" i="20"/>
  <c r="AX19" i="20"/>
  <c r="AX18" i="20"/>
  <c r="AX17" i="20"/>
  <c r="AX16" i="20"/>
  <c r="AX15" i="20"/>
  <c r="AX14" i="20"/>
  <c r="AX13" i="20"/>
  <c r="AX12" i="20"/>
  <c r="AX11" i="20"/>
  <c r="AX10" i="20"/>
  <c r="AX9" i="20"/>
  <c r="AX8" i="20"/>
  <c r="AX7" i="20"/>
  <c r="AX6" i="20"/>
  <c r="AX5" i="20"/>
  <c r="AX4" i="20"/>
  <c r="Q147" i="20"/>
  <c r="R147" i="20" s="1"/>
  <c r="Q137" i="20"/>
  <c r="R137" i="20"/>
  <c r="Q131" i="20"/>
  <c r="R131" i="20" s="1"/>
  <c r="Q129" i="20"/>
  <c r="R129" i="20"/>
  <c r="Q121" i="20"/>
  <c r="R121" i="20" s="1"/>
  <c r="Q113" i="20"/>
  <c r="R113" i="20"/>
  <c r="Q112" i="20"/>
  <c r="R112" i="20" s="1"/>
  <c r="Q105" i="20"/>
  <c r="R105" i="20"/>
  <c r="Q98" i="20"/>
  <c r="R98" i="20" s="1"/>
  <c r="Q97" i="20"/>
  <c r="R97" i="20"/>
  <c r="Q91" i="20"/>
  <c r="R91" i="20" s="1"/>
  <c r="Q89" i="20"/>
  <c r="R89" i="20"/>
  <c r="Q81" i="20"/>
  <c r="R81" i="20" s="1"/>
  <c r="Q73" i="20"/>
  <c r="R73" i="20"/>
  <c r="Q65" i="20"/>
  <c r="R65" i="20" s="1"/>
  <c r="Q57" i="20"/>
  <c r="R57" i="20"/>
  <c r="Q49" i="20"/>
  <c r="R49" i="20" s="1"/>
  <c r="Q41" i="20"/>
  <c r="R41" i="20"/>
  <c r="Q33" i="20"/>
  <c r="R33" i="20" s="1"/>
  <c r="Q27" i="20"/>
  <c r="R27" i="20"/>
  <c r="Q25" i="20"/>
  <c r="R25" i="20" s="1"/>
  <c r="Q17" i="20"/>
  <c r="R17" i="20" s="1"/>
  <c r="Q10" i="20"/>
  <c r="R10" i="20" s="1"/>
  <c r="Q9" i="20"/>
  <c r="R9" i="20"/>
  <c r="O148" i="20"/>
  <c r="P148" i="20" s="1"/>
  <c r="O141" i="20"/>
  <c r="P141" i="20" s="1"/>
  <c r="O140" i="20"/>
  <c r="P140" i="20" s="1"/>
  <c r="O133" i="20"/>
  <c r="P133" i="20"/>
  <c r="O125" i="20"/>
  <c r="P125" i="20" s="1"/>
  <c r="O124" i="20"/>
  <c r="P124" i="20" s="1"/>
  <c r="O117" i="20"/>
  <c r="P117" i="20" s="1"/>
  <c r="O116" i="20"/>
  <c r="P116" i="20"/>
  <c r="O109" i="20"/>
  <c r="P109" i="20" s="1"/>
  <c r="O101" i="20"/>
  <c r="P101" i="20" s="1"/>
  <c r="O100" i="20"/>
  <c r="P100" i="20" s="1"/>
  <c r="O93" i="20"/>
  <c r="P93" i="20"/>
  <c r="O92" i="20"/>
  <c r="P92" i="20" s="1"/>
  <c r="O85" i="20"/>
  <c r="P85" i="20" s="1"/>
  <c r="O84" i="20"/>
  <c r="P84" i="20" s="1"/>
  <c r="O77" i="20"/>
  <c r="P77" i="20"/>
  <c r="O76" i="20"/>
  <c r="P76" i="20" s="1"/>
  <c r="O69" i="20"/>
  <c r="P69" i="20" s="1"/>
  <c r="O68" i="20"/>
  <c r="P68" i="20" s="1"/>
  <c r="O61" i="20"/>
  <c r="P61" i="20"/>
  <c r="O60" i="20"/>
  <c r="P60" i="20" s="1"/>
  <c r="O45" i="20"/>
  <c r="P45" i="20" s="1"/>
  <c r="O44" i="20"/>
  <c r="P44" i="20" s="1"/>
  <c r="O37" i="20"/>
  <c r="P37" i="20"/>
  <c r="O36" i="20"/>
  <c r="P36" i="20" s="1"/>
  <c r="O21" i="20"/>
  <c r="P21" i="20" s="1"/>
  <c r="O20" i="20"/>
  <c r="P20" i="20" s="1"/>
  <c r="O13" i="20"/>
  <c r="P13" i="20"/>
  <c r="O12" i="20"/>
  <c r="P12" i="20" s="1"/>
  <c r="O5" i="20"/>
  <c r="P5" i="20" s="1"/>
  <c r="O147" i="20"/>
  <c r="P147" i="20" s="1"/>
  <c r="O146" i="20"/>
  <c r="P146" i="20" s="1"/>
  <c r="O145" i="20"/>
  <c r="P145" i="20" s="1"/>
  <c r="O144" i="20"/>
  <c r="P144" i="20" s="1"/>
  <c r="O143" i="20"/>
  <c r="P143" i="20" s="1"/>
  <c r="O142" i="20"/>
  <c r="P142" i="20" s="1"/>
  <c r="O139" i="20"/>
  <c r="P139" i="20" s="1"/>
  <c r="O138" i="20"/>
  <c r="P138" i="20" s="1"/>
  <c r="O137" i="20"/>
  <c r="P137" i="20" s="1"/>
  <c r="O136" i="20"/>
  <c r="P136" i="20"/>
  <c r="O135" i="20"/>
  <c r="P135" i="20" s="1"/>
  <c r="O134" i="20"/>
  <c r="P134" i="20" s="1"/>
  <c r="O132" i="20"/>
  <c r="P132" i="20" s="1"/>
  <c r="O131" i="20"/>
  <c r="P131" i="20" s="1"/>
  <c r="O130" i="20"/>
  <c r="P130" i="20" s="1"/>
  <c r="O129" i="20"/>
  <c r="P129" i="20" s="1"/>
  <c r="O128" i="20"/>
  <c r="P128" i="20" s="1"/>
  <c r="O127" i="20"/>
  <c r="P127" i="20"/>
  <c r="O126" i="20"/>
  <c r="P126" i="20" s="1"/>
  <c r="O123" i="20"/>
  <c r="P123" i="20" s="1"/>
  <c r="O122" i="20"/>
  <c r="P122" i="20" s="1"/>
  <c r="O121" i="20"/>
  <c r="P121" i="20" s="1"/>
  <c r="O120" i="20"/>
  <c r="P120" i="20" s="1"/>
  <c r="O119" i="20"/>
  <c r="P119" i="20" s="1"/>
  <c r="O118" i="20"/>
  <c r="P118" i="20" s="1"/>
  <c r="O115" i="20"/>
  <c r="P115" i="20" s="1"/>
  <c r="O114" i="20"/>
  <c r="P114" i="20" s="1"/>
  <c r="O113" i="20"/>
  <c r="P113" i="20" s="1"/>
  <c r="O112" i="20"/>
  <c r="P112" i="20" s="1"/>
  <c r="O111" i="20"/>
  <c r="P111" i="20" s="1"/>
  <c r="O110" i="20"/>
  <c r="P110" i="20" s="1"/>
  <c r="O108" i="20"/>
  <c r="P108" i="20" s="1"/>
  <c r="O107" i="20"/>
  <c r="P107" i="20" s="1"/>
  <c r="O106" i="20"/>
  <c r="P106" i="20" s="1"/>
  <c r="O105" i="20"/>
  <c r="P105" i="20" s="1"/>
  <c r="O104" i="20"/>
  <c r="P104" i="20" s="1"/>
  <c r="O103" i="20"/>
  <c r="P103" i="20" s="1"/>
  <c r="O102" i="20"/>
  <c r="P102" i="20" s="1"/>
  <c r="O99" i="20"/>
  <c r="P99" i="20" s="1"/>
  <c r="O98" i="20"/>
  <c r="P98" i="20" s="1"/>
  <c r="O97" i="20"/>
  <c r="P97" i="20" s="1"/>
  <c r="O96" i="20"/>
  <c r="P96" i="20"/>
  <c r="O95" i="20"/>
  <c r="P95" i="20" s="1"/>
  <c r="O94" i="20"/>
  <c r="P94" i="20" s="1"/>
  <c r="O91" i="20"/>
  <c r="P91" i="20" s="1"/>
  <c r="O90" i="20"/>
  <c r="P90" i="20" s="1"/>
  <c r="O89" i="20"/>
  <c r="P89" i="20" s="1"/>
  <c r="O88" i="20"/>
  <c r="P88" i="20" s="1"/>
  <c r="O87" i="20"/>
  <c r="P87" i="20" s="1"/>
  <c r="O86" i="20"/>
  <c r="P86" i="20"/>
  <c r="O83" i="20"/>
  <c r="P83" i="20" s="1"/>
  <c r="O82" i="20"/>
  <c r="P82" i="20" s="1"/>
  <c r="O81" i="20"/>
  <c r="P81" i="20" s="1"/>
  <c r="O80" i="20"/>
  <c r="P80" i="20" s="1"/>
  <c r="O79" i="20"/>
  <c r="P79" i="20" s="1"/>
  <c r="O78" i="20"/>
  <c r="P78" i="20" s="1"/>
  <c r="O75" i="20"/>
  <c r="P75" i="20" s="1"/>
  <c r="O74" i="20"/>
  <c r="P74" i="20" s="1"/>
  <c r="O73" i="20"/>
  <c r="P73" i="20" s="1"/>
  <c r="O72" i="20"/>
  <c r="P72" i="20" s="1"/>
  <c r="O71" i="20"/>
  <c r="P71" i="20" s="1"/>
  <c r="O70" i="20"/>
  <c r="P70" i="20" s="1"/>
  <c r="O67" i="20"/>
  <c r="P67" i="20" s="1"/>
  <c r="O66" i="20"/>
  <c r="P66" i="20" s="1"/>
  <c r="O65" i="20"/>
  <c r="P65" i="20" s="1"/>
  <c r="O64" i="20"/>
  <c r="P64" i="20" s="1"/>
  <c r="O63" i="20"/>
  <c r="P63" i="20" s="1"/>
  <c r="O62" i="20"/>
  <c r="P62" i="20" s="1"/>
  <c r="O59" i="20"/>
  <c r="P59" i="20" s="1"/>
  <c r="O58" i="20"/>
  <c r="P58" i="20" s="1"/>
  <c r="O57" i="20"/>
  <c r="P57" i="20" s="1"/>
  <c r="O56" i="20"/>
  <c r="P56" i="20" s="1"/>
  <c r="O55" i="20"/>
  <c r="P55" i="20" s="1"/>
  <c r="O54" i="20"/>
  <c r="P54" i="20"/>
  <c r="O53" i="20"/>
  <c r="P53" i="20" s="1"/>
  <c r="O52" i="20"/>
  <c r="P52" i="20" s="1"/>
  <c r="O51" i="20"/>
  <c r="P51" i="20" s="1"/>
  <c r="O50" i="20"/>
  <c r="P50" i="20" s="1"/>
  <c r="O49" i="20"/>
  <c r="P49" i="20" s="1"/>
  <c r="O48" i="20"/>
  <c r="P48" i="20" s="1"/>
  <c r="O47" i="20"/>
  <c r="P47" i="20" s="1"/>
  <c r="O46" i="20"/>
  <c r="P46" i="20"/>
  <c r="O43" i="20"/>
  <c r="P43" i="20" s="1"/>
  <c r="O42" i="20"/>
  <c r="P42" i="20" s="1"/>
  <c r="O41" i="20"/>
  <c r="P41" i="20" s="1"/>
  <c r="O40" i="20"/>
  <c r="P40" i="20" s="1"/>
  <c r="O39" i="20"/>
  <c r="P39" i="20" s="1"/>
  <c r="O38" i="20"/>
  <c r="P38" i="20" s="1"/>
  <c r="O35" i="20"/>
  <c r="P35" i="20" s="1"/>
  <c r="O34" i="20"/>
  <c r="P34" i="20" s="1"/>
  <c r="O33" i="20"/>
  <c r="P33" i="20" s="1"/>
  <c r="O32" i="20"/>
  <c r="P32" i="20" s="1"/>
  <c r="O31" i="20"/>
  <c r="P31" i="20" s="1"/>
  <c r="O30" i="20"/>
  <c r="P30" i="20" s="1"/>
  <c r="O29" i="20"/>
  <c r="P29" i="20" s="1"/>
  <c r="O28" i="20"/>
  <c r="P28" i="20" s="1"/>
  <c r="O27" i="20"/>
  <c r="P27" i="20" s="1"/>
  <c r="O26" i="20"/>
  <c r="P26" i="20" s="1"/>
  <c r="O25" i="20"/>
  <c r="P25" i="20" s="1"/>
  <c r="O24" i="20"/>
  <c r="P24" i="20" s="1"/>
  <c r="O23" i="20"/>
  <c r="P23" i="20" s="1"/>
  <c r="O22" i="20"/>
  <c r="P22" i="20" s="1"/>
  <c r="O19" i="20"/>
  <c r="P19" i="20" s="1"/>
  <c r="O18" i="20"/>
  <c r="P18" i="20" s="1"/>
  <c r="O17" i="20"/>
  <c r="P17" i="20" s="1"/>
  <c r="O16" i="20"/>
  <c r="P16" i="20"/>
  <c r="O15" i="20"/>
  <c r="P15" i="20" s="1"/>
  <c r="O14" i="20"/>
  <c r="P14" i="20" s="1"/>
  <c r="O11" i="20"/>
  <c r="P11" i="20" s="1"/>
  <c r="O10" i="20"/>
  <c r="P10" i="20" s="1"/>
  <c r="O9" i="20"/>
  <c r="P9" i="20" s="1"/>
  <c r="O8" i="20"/>
  <c r="P8" i="20" s="1"/>
  <c r="O7" i="20"/>
  <c r="P7" i="20" s="1"/>
  <c r="O6" i="20"/>
  <c r="P6" i="20"/>
  <c r="O4" i="20"/>
  <c r="P4" i="20" s="1"/>
  <c r="K148" i="20"/>
  <c r="L148" i="20" s="1"/>
  <c r="K147" i="20"/>
  <c r="L147" i="20" s="1"/>
  <c r="K140" i="20"/>
  <c r="L140" i="20" s="1"/>
  <c r="K133" i="20"/>
  <c r="L133" i="20" s="1"/>
  <c r="K117" i="20"/>
  <c r="L117" i="20" s="1"/>
  <c r="K116" i="20"/>
  <c r="L116" i="20" s="1"/>
  <c r="K108" i="20"/>
  <c r="L108" i="20" s="1"/>
  <c r="K92" i="20"/>
  <c r="L92" i="20" s="1"/>
  <c r="K91" i="20"/>
  <c r="L91" i="20" s="1"/>
  <c r="K85" i="20"/>
  <c r="L85" i="20" s="1"/>
  <c r="K84" i="20"/>
  <c r="L84" i="20" s="1"/>
  <c r="K69" i="20"/>
  <c r="L69" i="20" s="1"/>
  <c r="K68" i="20"/>
  <c r="L68" i="20" s="1"/>
  <c r="K67" i="20"/>
  <c r="L67" i="20" s="1"/>
  <c r="K60" i="20"/>
  <c r="L60" i="20" s="1"/>
  <c r="K59" i="20"/>
  <c r="L59" i="20" s="1"/>
  <c r="K44" i="20"/>
  <c r="L44" i="20" s="1"/>
  <c r="K43" i="20"/>
  <c r="L43" i="20" s="1"/>
  <c r="K37" i="20"/>
  <c r="L37" i="20" s="1"/>
  <c r="K35" i="20"/>
  <c r="L35" i="20" s="1"/>
  <c r="K21" i="20"/>
  <c r="L21" i="20" s="1"/>
  <c r="K20" i="20"/>
  <c r="L20" i="20" s="1"/>
  <c r="K19" i="20"/>
  <c r="L19" i="20"/>
  <c r="K12" i="20"/>
  <c r="L12" i="20" s="1"/>
  <c r="K5" i="20"/>
  <c r="L5" i="20" s="1"/>
  <c r="K146" i="20"/>
  <c r="L146" i="20" s="1"/>
  <c r="K145" i="20"/>
  <c r="L145" i="20" s="1"/>
  <c r="K144" i="20"/>
  <c r="L144" i="20" s="1"/>
  <c r="K143" i="20"/>
  <c r="L143" i="20" s="1"/>
  <c r="K142" i="20"/>
  <c r="L142" i="20" s="1"/>
  <c r="K141" i="20"/>
  <c r="L141" i="20"/>
  <c r="K139" i="20"/>
  <c r="L139" i="20" s="1"/>
  <c r="K138" i="20"/>
  <c r="L138" i="20" s="1"/>
  <c r="K137" i="20"/>
  <c r="L137" i="20" s="1"/>
  <c r="K136" i="20"/>
  <c r="L136" i="20" s="1"/>
  <c r="K135" i="20"/>
  <c r="L135" i="20" s="1"/>
  <c r="K134" i="20"/>
  <c r="L134" i="20" s="1"/>
  <c r="K132" i="20"/>
  <c r="L132" i="20" s="1"/>
  <c r="K131" i="20"/>
  <c r="L131" i="20"/>
  <c r="K130" i="20"/>
  <c r="L130" i="20"/>
  <c r="K129" i="20"/>
  <c r="L129" i="20" s="1"/>
  <c r="K128" i="20"/>
  <c r="L128" i="20" s="1"/>
  <c r="K127" i="20"/>
  <c r="L127" i="20" s="1"/>
  <c r="K126" i="20"/>
  <c r="L126" i="20" s="1"/>
  <c r="K125" i="20"/>
  <c r="L125" i="20" s="1"/>
  <c r="K124" i="20"/>
  <c r="L124" i="20" s="1"/>
  <c r="K123" i="20"/>
  <c r="L123" i="20" s="1"/>
  <c r="K122" i="20"/>
  <c r="L122" i="20"/>
  <c r="K121" i="20"/>
  <c r="L121" i="20"/>
  <c r="K120" i="20"/>
  <c r="L120" i="20" s="1"/>
  <c r="K119" i="20"/>
  <c r="L119" i="20" s="1"/>
  <c r="K118" i="20"/>
  <c r="L118" i="20" s="1"/>
  <c r="K115" i="20"/>
  <c r="L115" i="20" s="1"/>
  <c r="K114" i="20"/>
  <c r="L114" i="20" s="1"/>
  <c r="K113" i="20"/>
  <c r="L113" i="20" s="1"/>
  <c r="K112" i="20"/>
  <c r="L112" i="20" s="1"/>
  <c r="K111" i="20"/>
  <c r="L111" i="20"/>
  <c r="K110" i="20"/>
  <c r="L110" i="20" s="1"/>
  <c r="K109" i="20"/>
  <c r="L109" i="20" s="1"/>
  <c r="K107" i="20"/>
  <c r="L107" i="20" s="1"/>
  <c r="K106" i="20"/>
  <c r="L106" i="20" s="1"/>
  <c r="K105" i="20"/>
  <c r="L105" i="20" s="1"/>
  <c r="K104" i="20"/>
  <c r="L104" i="20"/>
  <c r="K103" i="20"/>
  <c r="L103" i="20" s="1"/>
  <c r="K102" i="20"/>
  <c r="L102" i="20" s="1"/>
  <c r="K101" i="20"/>
  <c r="L101" i="20" s="1"/>
  <c r="K100" i="20"/>
  <c r="L100" i="20" s="1"/>
  <c r="K99" i="20"/>
  <c r="L99" i="20" s="1"/>
  <c r="K98" i="20"/>
  <c r="L98" i="20" s="1"/>
  <c r="K97" i="20"/>
  <c r="L97" i="20" s="1"/>
  <c r="K96" i="20"/>
  <c r="L96" i="20"/>
  <c r="K95" i="20"/>
  <c r="L95" i="20"/>
  <c r="K94" i="20"/>
  <c r="L94" i="20" s="1"/>
  <c r="K93" i="20"/>
  <c r="L93" i="20" s="1"/>
  <c r="K90" i="20"/>
  <c r="L90" i="20" s="1"/>
  <c r="K89" i="20"/>
  <c r="L89" i="20" s="1"/>
  <c r="K88" i="20"/>
  <c r="L88" i="20" s="1"/>
  <c r="K87" i="20"/>
  <c r="L87" i="20" s="1"/>
  <c r="K86" i="20"/>
  <c r="L86" i="20" s="1"/>
  <c r="K83" i="20"/>
  <c r="L83" i="20"/>
  <c r="K82" i="20"/>
  <c r="L82" i="20"/>
  <c r="K81" i="20"/>
  <c r="L81" i="20" s="1"/>
  <c r="K80" i="20"/>
  <c r="L80" i="20" s="1"/>
  <c r="K79" i="20"/>
  <c r="L79" i="20" s="1"/>
  <c r="K78" i="20"/>
  <c r="L78" i="20" s="1"/>
  <c r="K77" i="20"/>
  <c r="L77" i="20" s="1"/>
  <c r="K76" i="20"/>
  <c r="L76" i="20" s="1"/>
  <c r="K75" i="20"/>
  <c r="L75" i="20" s="1"/>
  <c r="K74" i="20"/>
  <c r="L74" i="20"/>
  <c r="K73" i="20"/>
  <c r="L73" i="20" s="1"/>
  <c r="K72" i="20"/>
  <c r="L72" i="20" s="1"/>
  <c r="K71" i="20"/>
  <c r="L71" i="20" s="1"/>
  <c r="K70" i="20"/>
  <c r="L70" i="20" s="1"/>
  <c r="K66" i="20"/>
  <c r="L66" i="20" s="1"/>
  <c r="K65" i="20"/>
  <c r="L65" i="20"/>
  <c r="K64" i="20"/>
  <c r="L64" i="20" s="1"/>
  <c r="K62" i="20"/>
  <c r="L62" i="20" s="1"/>
  <c r="K61" i="20"/>
  <c r="L61" i="20" s="1"/>
  <c r="K58" i="20"/>
  <c r="L58" i="20" s="1"/>
  <c r="K57" i="20"/>
  <c r="L57" i="20" s="1"/>
  <c r="K56" i="20"/>
  <c r="L56" i="20" s="1"/>
  <c r="K55" i="20"/>
  <c r="L55" i="20" s="1"/>
  <c r="K54" i="20"/>
  <c r="L54" i="20"/>
  <c r="K53" i="20"/>
  <c r="L53" i="20"/>
  <c r="K52" i="20"/>
  <c r="L52" i="20" s="1"/>
  <c r="K51" i="20"/>
  <c r="L51" i="20" s="1"/>
  <c r="K50" i="20"/>
  <c r="L50" i="20"/>
  <c r="K49" i="20"/>
  <c r="L49" i="20"/>
  <c r="K48" i="20"/>
  <c r="L48" i="20" s="1"/>
  <c r="K47" i="20"/>
  <c r="L47" i="20" s="1"/>
  <c r="K46" i="20"/>
  <c r="L46" i="20"/>
  <c r="K45" i="20"/>
  <c r="L45" i="20"/>
  <c r="K42" i="20"/>
  <c r="L42" i="20" s="1"/>
  <c r="K41" i="20"/>
  <c r="L41" i="20" s="1"/>
  <c r="K40" i="20"/>
  <c r="L40" i="20"/>
  <c r="K39" i="20"/>
  <c r="L39" i="20"/>
  <c r="K38" i="20"/>
  <c r="L38" i="20" s="1"/>
  <c r="K36" i="20"/>
  <c r="L36" i="20" s="1"/>
  <c r="K34" i="20"/>
  <c r="L34" i="20"/>
  <c r="K33" i="20"/>
  <c r="L33" i="20"/>
  <c r="K32" i="20"/>
  <c r="L32" i="20" s="1"/>
  <c r="K31" i="20"/>
  <c r="L31" i="20" s="1"/>
  <c r="K30" i="20"/>
  <c r="L30" i="20"/>
  <c r="K29" i="20"/>
  <c r="L29" i="20"/>
  <c r="K28" i="20"/>
  <c r="L28" i="20" s="1"/>
  <c r="K27" i="20"/>
  <c r="L27" i="20" s="1"/>
  <c r="K26" i="20"/>
  <c r="L26" i="20"/>
  <c r="K25" i="20"/>
  <c r="L25" i="20"/>
  <c r="K24" i="20"/>
  <c r="L24" i="20" s="1"/>
  <c r="K23" i="20"/>
  <c r="L23" i="20" s="1"/>
  <c r="K22" i="20"/>
  <c r="L22" i="20"/>
  <c r="K18" i="20"/>
  <c r="L18" i="20"/>
  <c r="K17" i="20"/>
  <c r="L17" i="20" s="1"/>
  <c r="K16" i="20"/>
  <c r="L16" i="20" s="1"/>
  <c r="K15" i="20"/>
  <c r="L15" i="20"/>
  <c r="K14" i="20"/>
  <c r="L14" i="20"/>
  <c r="K13" i="20"/>
  <c r="L13" i="20" s="1"/>
  <c r="K11" i="20"/>
  <c r="L11" i="20" s="1"/>
  <c r="K10" i="20"/>
  <c r="L10" i="20"/>
  <c r="K9" i="20"/>
  <c r="L9" i="20"/>
  <c r="K8" i="20"/>
  <c r="L8" i="20" s="1"/>
  <c r="K7" i="20"/>
  <c r="L7" i="20" s="1"/>
  <c r="K6" i="20"/>
  <c r="L6" i="20"/>
  <c r="K4" i="20"/>
  <c r="L4" i="20"/>
  <c r="K3" i="20"/>
  <c r="L3" i="20" s="1"/>
  <c r="M155" i="23"/>
  <c r="L155" i="23"/>
  <c r="K155" i="23"/>
  <c r="M154" i="23"/>
  <c r="L154" i="23"/>
  <c r="K154" i="23"/>
  <c r="J154" i="23"/>
  <c r="I154" i="23"/>
  <c r="G154" i="23"/>
  <c r="F154" i="23"/>
  <c r="E154" i="23"/>
  <c r="D154" i="23"/>
  <c r="C154" i="23"/>
  <c r="M151" i="23"/>
  <c r="L151" i="23"/>
  <c r="K151" i="23"/>
  <c r="J151" i="23"/>
  <c r="I151" i="23"/>
  <c r="G151" i="23"/>
  <c r="F151" i="23"/>
  <c r="E151" i="23"/>
  <c r="D151" i="23"/>
  <c r="C151" i="23"/>
  <c r="H149" i="23"/>
  <c r="H148" i="23"/>
  <c r="H147" i="23"/>
  <c r="H146" i="23"/>
  <c r="H145" i="23"/>
  <c r="H144" i="23"/>
  <c r="H143" i="23"/>
  <c r="H142" i="23"/>
  <c r="H141" i="23"/>
  <c r="H140" i="23"/>
  <c r="H139" i="23"/>
  <c r="H138" i="23"/>
  <c r="H137" i="23"/>
  <c r="H136" i="23"/>
  <c r="H135" i="23"/>
  <c r="H134" i="23"/>
  <c r="H133" i="23"/>
  <c r="H132" i="23"/>
  <c r="H131" i="23"/>
  <c r="AM130" i="23"/>
  <c r="AL130" i="23"/>
  <c r="AK130" i="23"/>
  <c r="H130" i="23"/>
  <c r="AM129" i="23"/>
  <c r="AL129" i="23"/>
  <c r="AK129" i="23"/>
  <c r="AJ129" i="23"/>
  <c r="AI129" i="23"/>
  <c r="AG129" i="23"/>
  <c r="AF129" i="23"/>
  <c r="AE129" i="23"/>
  <c r="AD129" i="23"/>
  <c r="AC129" i="23"/>
  <c r="H129" i="23"/>
  <c r="H128" i="23"/>
  <c r="H127" i="23"/>
  <c r="AM126" i="23"/>
  <c r="AL126" i="23"/>
  <c r="AK126" i="23"/>
  <c r="AJ126" i="23"/>
  <c r="AI126" i="23"/>
  <c r="AG126" i="23"/>
  <c r="AF126" i="23"/>
  <c r="AE126" i="23"/>
  <c r="AD126" i="23"/>
  <c r="AC126" i="23"/>
  <c r="H126" i="23"/>
  <c r="H125" i="23"/>
  <c r="AH124" i="23"/>
  <c r="H124" i="23"/>
  <c r="AH123" i="23"/>
  <c r="H123" i="23"/>
  <c r="AH122" i="23"/>
  <c r="H122" i="23"/>
  <c r="AH121" i="23"/>
  <c r="H121" i="23"/>
  <c r="AH120" i="23"/>
  <c r="H120" i="23"/>
  <c r="AH119" i="23"/>
  <c r="H119" i="23"/>
  <c r="AH118" i="23"/>
  <c r="H118" i="23"/>
  <c r="AH117" i="23"/>
  <c r="H117" i="23"/>
  <c r="AH116" i="23"/>
  <c r="H116" i="23"/>
  <c r="AH115" i="23"/>
  <c r="H115" i="23"/>
  <c r="AH114" i="23"/>
  <c r="H114" i="23"/>
  <c r="AH113" i="23"/>
  <c r="H113" i="23"/>
  <c r="AH112" i="23"/>
  <c r="H112" i="23"/>
  <c r="AH111" i="23"/>
  <c r="H111" i="23"/>
  <c r="AH110" i="23"/>
  <c r="H110" i="23"/>
  <c r="AH109" i="23"/>
  <c r="H109" i="23"/>
  <c r="AH108" i="23"/>
  <c r="H108" i="23"/>
  <c r="AH107" i="23"/>
  <c r="H107" i="23"/>
  <c r="AH106" i="23"/>
  <c r="H106" i="23"/>
  <c r="AH105" i="23"/>
  <c r="H105" i="23"/>
  <c r="AH104" i="23"/>
  <c r="H104" i="23"/>
  <c r="AH103" i="23"/>
  <c r="H103" i="23"/>
  <c r="AH102" i="23"/>
  <c r="H102" i="23"/>
  <c r="AH101" i="23"/>
  <c r="H101" i="23"/>
  <c r="AH100" i="23"/>
  <c r="H100" i="23"/>
  <c r="AH99" i="23"/>
  <c r="H99" i="23"/>
  <c r="AH98" i="23"/>
  <c r="H98" i="23"/>
  <c r="AH97" i="23"/>
  <c r="H97" i="23"/>
  <c r="AH96" i="23"/>
  <c r="H96" i="23"/>
  <c r="AH95" i="23"/>
  <c r="H95" i="23"/>
  <c r="AH94" i="23"/>
  <c r="H94" i="23"/>
  <c r="AH93" i="23"/>
  <c r="H93" i="23"/>
  <c r="AH92" i="23"/>
  <c r="H92" i="23"/>
  <c r="AH91" i="23"/>
  <c r="H91" i="23"/>
  <c r="AH90" i="23"/>
  <c r="H90" i="23"/>
  <c r="AH89" i="23"/>
  <c r="H89" i="23"/>
  <c r="AH88" i="23"/>
  <c r="H88" i="23"/>
  <c r="AH87" i="23"/>
  <c r="H87" i="23"/>
  <c r="AH86" i="23"/>
  <c r="H86" i="23"/>
  <c r="AH85" i="23"/>
  <c r="H85" i="23"/>
  <c r="AH84" i="23"/>
  <c r="H84" i="23"/>
  <c r="AH83" i="23"/>
  <c r="H83" i="23"/>
  <c r="AH82" i="23"/>
  <c r="H82" i="23"/>
  <c r="AH81" i="23"/>
  <c r="H81" i="23"/>
  <c r="AH80" i="23"/>
  <c r="H80" i="23"/>
  <c r="AH79" i="23"/>
  <c r="H79" i="23"/>
  <c r="AH78" i="23"/>
  <c r="H78" i="23"/>
  <c r="BM77" i="23"/>
  <c r="BL77" i="23"/>
  <c r="BK77" i="23"/>
  <c r="AH77" i="23"/>
  <c r="H77" i="23"/>
  <c r="BM76" i="23"/>
  <c r="BL76" i="23"/>
  <c r="BK76" i="23"/>
  <c r="BJ76" i="23"/>
  <c r="BI76" i="23"/>
  <c r="BG76" i="23"/>
  <c r="BF76" i="23"/>
  <c r="BE76" i="23"/>
  <c r="BD76" i="23"/>
  <c r="BC76" i="23"/>
  <c r="AH76" i="23"/>
  <c r="H76" i="23"/>
  <c r="AH75" i="23"/>
  <c r="H75" i="23"/>
  <c r="AH74" i="23"/>
  <c r="H74" i="23"/>
  <c r="BM73" i="23"/>
  <c r="BL73" i="23"/>
  <c r="BK73" i="23"/>
  <c r="BJ73" i="23"/>
  <c r="BI73" i="23"/>
  <c r="BG73" i="23"/>
  <c r="BF73" i="23"/>
  <c r="BE73" i="23"/>
  <c r="BD73" i="23"/>
  <c r="BC73" i="23"/>
  <c r="AH73" i="23"/>
  <c r="H73" i="23"/>
  <c r="AH72" i="23"/>
  <c r="H72" i="23"/>
  <c r="BH71" i="23"/>
  <c r="AH71" i="23"/>
  <c r="H71" i="23"/>
  <c r="BH70" i="23"/>
  <c r="AH70" i="23"/>
  <c r="H70" i="23"/>
  <c r="BH69" i="23"/>
  <c r="AH69" i="23"/>
  <c r="H69" i="23"/>
  <c r="BH68" i="23"/>
  <c r="AH68" i="23"/>
  <c r="H68" i="23"/>
  <c r="BH67" i="23"/>
  <c r="AH67" i="23"/>
  <c r="H67" i="23"/>
  <c r="BH66" i="23"/>
  <c r="AH66" i="23"/>
  <c r="H66" i="23"/>
  <c r="BH65" i="23"/>
  <c r="AH65" i="23"/>
  <c r="H65" i="23"/>
  <c r="BH64" i="23"/>
  <c r="AH64" i="23"/>
  <c r="H64" i="23"/>
  <c r="BH63" i="23"/>
  <c r="AH63" i="23"/>
  <c r="H63" i="23"/>
  <c r="BH62" i="23"/>
  <c r="AZ62" i="23"/>
  <c r="AY62" i="23"/>
  <c r="AX62" i="23"/>
  <c r="AH62" i="23"/>
  <c r="H62" i="23"/>
  <c r="BH61" i="23"/>
  <c r="AZ61" i="23"/>
  <c r="AY61" i="23"/>
  <c r="AX61" i="23"/>
  <c r="AW61" i="23"/>
  <c r="AV61" i="23"/>
  <c r="AT61" i="23"/>
  <c r="AS61" i="23"/>
  <c r="AR61" i="23"/>
  <c r="AQ61" i="23"/>
  <c r="AP61" i="23"/>
  <c r="AH61" i="23"/>
  <c r="H61" i="23"/>
  <c r="BH60" i="23"/>
  <c r="AH60" i="23"/>
  <c r="H60" i="23"/>
  <c r="BH59" i="23"/>
  <c r="AH59" i="23"/>
  <c r="H59" i="23"/>
  <c r="BH58" i="23"/>
  <c r="AZ58" i="23"/>
  <c r="AY58" i="23"/>
  <c r="AX58" i="23"/>
  <c r="AW58" i="23"/>
  <c r="AV58" i="23"/>
  <c r="AT58" i="23"/>
  <c r="AS58" i="23"/>
  <c r="AR58" i="23"/>
  <c r="AQ58" i="23"/>
  <c r="AP58" i="23"/>
  <c r="AH58" i="23"/>
  <c r="H58" i="23"/>
  <c r="BH57" i="23"/>
  <c r="AH57" i="23"/>
  <c r="H57" i="23"/>
  <c r="BH56" i="23"/>
  <c r="AU56" i="23"/>
  <c r="AH56" i="23"/>
  <c r="H56" i="23"/>
  <c r="BH55" i="23"/>
  <c r="AU55" i="23"/>
  <c r="AH55" i="23"/>
  <c r="H55" i="23"/>
  <c r="BH54" i="23"/>
  <c r="AU54" i="23"/>
  <c r="AH54" i="23"/>
  <c r="H54" i="23"/>
  <c r="BZ53" i="23"/>
  <c r="BY53" i="23"/>
  <c r="BX53" i="23"/>
  <c r="BH53" i="23"/>
  <c r="AU53" i="23"/>
  <c r="AH53" i="23"/>
  <c r="H53" i="23"/>
  <c r="BZ52" i="23"/>
  <c r="BY52" i="23"/>
  <c r="BX52" i="23"/>
  <c r="BW52" i="23"/>
  <c r="BV52" i="23"/>
  <c r="BT52" i="23"/>
  <c r="BS52" i="23"/>
  <c r="BR52" i="23"/>
  <c r="BQ52" i="23"/>
  <c r="BP52" i="23"/>
  <c r="BH52" i="23"/>
  <c r="AU52" i="23"/>
  <c r="AH52" i="23"/>
  <c r="H52" i="23"/>
  <c r="BH51" i="23"/>
  <c r="AU51" i="23"/>
  <c r="AH51" i="23"/>
  <c r="H51" i="23"/>
  <c r="BH50" i="23"/>
  <c r="AU50" i="23"/>
  <c r="AH50" i="23"/>
  <c r="H50" i="23"/>
  <c r="BZ49" i="23"/>
  <c r="BY49" i="23"/>
  <c r="BX49" i="23"/>
  <c r="BW49" i="23"/>
  <c r="BV49" i="23"/>
  <c r="BT49" i="23"/>
  <c r="BS49" i="23"/>
  <c r="BR49" i="23"/>
  <c r="BQ49" i="23"/>
  <c r="BP49" i="23"/>
  <c r="BH49" i="23"/>
  <c r="AU49" i="23"/>
  <c r="AH49" i="23"/>
  <c r="H49" i="23"/>
  <c r="BH48" i="23"/>
  <c r="AU48" i="23"/>
  <c r="AH48" i="23"/>
  <c r="H48" i="23"/>
  <c r="BU47" i="23"/>
  <c r="BH47" i="23"/>
  <c r="AU47" i="23"/>
  <c r="AH47" i="23"/>
  <c r="H47" i="23"/>
  <c r="BU46" i="23"/>
  <c r="BH46" i="23"/>
  <c r="AU46" i="23"/>
  <c r="AH46" i="23"/>
  <c r="H46" i="23"/>
  <c r="BU45" i="23"/>
  <c r="BH45" i="23"/>
  <c r="AU45" i="23"/>
  <c r="AH45" i="23"/>
  <c r="H45" i="23"/>
  <c r="BU44" i="23"/>
  <c r="BH44" i="23"/>
  <c r="AU44" i="23"/>
  <c r="AH44" i="23"/>
  <c r="H44" i="23"/>
  <c r="BU43" i="23"/>
  <c r="BH43" i="23"/>
  <c r="AU43" i="23"/>
  <c r="AH43" i="23"/>
  <c r="H43" i="23"/>
  <c r="BU42" i="23"/>
  <c r="BH42" i="23"/>
  <c r="AU42" i="23"/>
  <c r="AH42" i="23"/>
  <c r="H42" i="23"/>
  <c r="BU41" i="23"/>
  <c r="BH41" i="23"/>
  <c r="AU41" i="23"/>
  <c r="AH41" i="23"/>
  <c r="H41" i="23"/>
  <c r="BU40" i="23"/>
  <c r="BH40" i="23"/>
  <c r="AU40" i="23"/>
  <c r="AH40" i="23"/>
  <c r="H40" i="23"/>
  <c r="BU39" i="23"/>
  <c r="BH39" i="23"/>
  <c r="AU39" i="23"/>
  <c r="AH39" i="23"/>
  <c r="H39" i="23"/>
  <c r="BU38" i="23"/>
  <c r="BH38" i="23"/>
  <c r="AU38" i="23"/>
  <c r="AH38" i="23"/>
  <c r="H38" i="23"/>
  <c r="BU37" i="23"/>
  <c r="BH37" i="23"/>
  <c r="AU37" i="23"/>
  <c r="AH37" i="23"/>
  <c r="H37" i="23"/>
  <c r="BU36" i="23"/>
  <c r="BH36" i="23"/>
  <c r="AU36" i="23"/>
  <c r="AH36" i="23"/>
  <c r="H36" i="23"/>
  <c r="BU35" i="23"/>
  <c r="BH35" i="23"/>
  <c r="AU35" i="23"/>
  <c r="AH35" i="23"/>
  <c r="H35" i="23"/>
  <c r="BU34" i="23"/>
  <c r="BH34" i="23"/>
  <c r="AU34" i="23"/>
  <c r="AH34" i="23"/>
  <c r="Z34" i="23"/>
  <c r="Y34" i="23"/>
  <c r="X34" i="23"/>
  <c r="H34" i="23"/>
  <c r="CM33" i="23"/>
  <c r="CL33" i="23"/>
  <c r="CK33" i="23"/>
  <c r="BU33" i="23"/>
  <c r="BH33" i="23"/>
  <c r="AU33" i="23"/>
  <c r="AH33" i="23"/>
  <c r="Z33" i="23"/>
  <c r="Y33" i="23"/>
  <c r="X33" i="23"/>
  <c r="W33" i="23"/>
  <c r="T33" i="23"/>
  <c r="S33" i="23"/>
  <c r="R33" i="23"/>
  <c r="Q33" i="23"/>
  <c r="P33" i="23"/>
  <c r="H33" i="23"/>
  <c r="CM32" i="23"/>
  <c r="CL32" i="23"/>
  <c r="CK32" i="23"/>
  <c r="CJ32" i="23"/>
  <c r="CI32" i="23"/>
  <c r="CG32" i="23"/>
  <c r="CF32" i="23"/>
  <c r="CE32" i="23"/>
  <c r="CD32" i="23"/>
  <c r="CC32" i="23"/>
  <c r="BU32" i="23"/>
  <c r="BH32" i="23"/>
  <c r="AU32" i="23"/>
  <c r="AH32" i="23"/>
  <c r="H32" i="23"/>
  <c r="BU31" i="23"/>
  <c r="BH31" i="23"/>
  <c r="AU31" i="23"/>
  <c r="AH31" i="23"/>
  <c r="H31" i="23"/>
  <c r="BU30" i="23"/>
  <c r="BH30" i="23"/>
  <c r="AU30" i="23"/>
  <c r="AH30" i="23"/>
  <c r="Z30" i="23"/>
  <c r="Y30" i="23"/>
  <c r="X30" i="23"/>
  <c r="W30" i="23"/>
  <c r="T30" i="23"/>
  <c r="S30" i="23"/>
  <c r="R30" i="23"/>
  <c r="Q30" i="23"/>
  <c r="P30" i="23"/>
  <c r="H30" i="23"/>
  <c r="CM29" i="23"/>
  <c r="CL29" i="23"/>
  <c r="CK29" i="23"/>
  <c r="CJ29" i="23"/>
  <c r="CI29" i="23"/>
  <c r="CG29" i="23"/>
  <c r="CF29" i="23"/>
  <c r="CE29" i="23"/>
  <c r="CC29" i="23"/>
  <c r="BU29" i="23"/>
  <c r="BH29" i="23"/>
  <c r="AU29" i="23"/>
  <c r="AH29" i="23"/>
  <c r="H29" i="23"/>
  <c r="BU28" i="23"/>
  <c r="BH28" i="23"/>
  <c r="AU28" i="23"/>
  <c r="AH28" i="23"/>
  <c r="U28" i="23"/>
  <c r="H28" i="23"/>
  <c r="CH27" i="23"/>
  <c r="BU27" i="23"/>
  <c r="BH27" i="23"/>
  <c r="AU27" i="23"/>
  <c r="AH27" i="23"/>
  <c r="U27" i="23"/>
  <c r="H27" i="23"/>
  <c r="CH26" i="23"/>
  <c r="BU26" i="23"/>
  <c r="BH26" i="23"/>
  <c r="AU26" i="23"/>
  <c r="AH26" i="23"/>
  <c r="U26" i="23"/>
  <c r="H26" i="23"/>
  <c r="CH25" i="23"/>
  <c r="BU25" i="23"/>
  <c r="BH25" i="23"/>
  <c r="AU25" i="23"/>
  <c r="AH25" i="23"/>
  <c r="U25" i="23"/>
  <c r="H25" i="23"/>
  <c r="CH24" i="23"/>
  <c r="BU24" i="23"/>
  <c r="BH24" i="23"/>
  <c r="AU24" i="23"/>
  <c r="AH24" i="23"/>
  <c r="U24" i="23"/>
  <c r="H24" i="23"/>
  <c r="CH23" i="23"/>
  <c r="BU23" i="23"/>
  <c r="BH23" i="23"/>
  <c r="AU23" i="23"/>
  <c r="AH23" i="23"/>
  <c r="U23" i="23"/>
  <c r="H23" i="23"/>
  <c r="CH22" i="23"/>
  <c r="BU22" i="23"/>
  <c r="BH22" i="23"/>
  <c r="AU22" i="23"/>
  <c r="AH22" i="23"/>
  <c r="U22" i="23"/>
  <c r="H22" i="23"/>
  <c r="CH21" i="23"/>
  <c r="BU21" i="23"/>
  <c r="BH21" i="23"/>
  <c r="AU21" i="23"/>
  <c r="AH21" i="23"/>
  <c r="U21" i="23"/>
  <c r="H21" i="23"/>
  <c r="CH20" i="23"/>
  <c r="BU20" i="23"/>
  <c r="BH20" i="23"/>
  <c r="AU20" i="23"/>
  <c r="AH20" i="23"/>
  <c r="U20" i="23"/>
  <c r="H20" i="23"/>
  <c r="CH19" i="23"/>
  <c r="BU19" i="23"/>
  <c r="BH19" i="23"/>
  <c r="AU19" i="23"/>
  <c r="AH19" i="23"/>
  <c r="U19" i="23"/>
  <c r="H19" i="23"/>
  <c r="CH18" i="23"/>
  <c r="BU18" i="23"/>
  <c r="BH18" i="23"/>
  <c r="AU18" i="23"/>
  <c r="AH18" i="23"/>
  <c r="U18" i="23"/>
  <c r="H18" i="23"/>
  <c r="CH17" i="23"/>
  <c r="BU17" i="23"/>
  <c r="BH17" i="23"/>
  <c r="AU17" i="23"/>
  <c r="AH17" i="23"/>
  <c r="U17" i="23"/>
  <c r="H17" i="23"/>
  <c r="CH16" i="23"/>
  <c r="BU16" i="23"/>
  <c r="BH16" i="23"/>
  <c r="AU16" i="23"/>
  <c r="AH16" i="23"/>
  <c r="U16" i="23"/>
  <c r="H16" i="23"/>
  <c r="CH15" i="23"/>
  <c r="BU15" i="23"/>
  <c r="BH15" i="23"/>
  <c r="AU15" i="23"/>
  <c r="AH15" i="23"/>
  <c r="U15" i="23"/>
  <c r="H15" i="23"/>
  <c r="CH14" i="23"/>
  <c r="BU14" i="23"/>
  <c r="BH14" i="23"/>
  <c r="AU14" i="23"/>
  <c r="AH14" i="23"/>
  <c r="U14" i="23"/>
  <c r="H14" i="23"/>
  <c r="CH13" i="23"/>
  <c r="BU13" i="23"/>
  <c r="BH13" i="23"/>
  <c r="AU13" i="23"/>
  <c r="AH13" i="23"/>
  <c r="U13" i="23"/>
  <c r="H13" i="23"/>
  <c r="CH12" i="23"/>
  <c r="BU12" i="23"/>
  <c r="BH12" i="23"/>
  <c r="AU12" i="23"/>
  <c r="AH12" i="23"/>
  <c r="U12" i="23"/>
  <c r="H12" i="23"/>
  <c r="CH11" i="23"/>
  <c r="BU11" i="23"/>
  <c r="BH11" i="23"/>
  <c r="AU11" i="23"/>
  <c r="AH11" i="23"/>
  <c r="U11" i="23"/>
  <c r="H11" i="23"/>
  <c r="CH10" i="23"/>
  <c r="BU10" i="23"/>
  <c r="BH10" i="23"/>
  <c r="AU10" i="23"/>
  <c r="AH10" i="23"/>
  <c r="U10" i="23"/>
  <c r="H10" i="23"/>
  <c r="CH9" i="23"/>
  <c r="BU9" i="23"/>
  <c r="BH9" i="23"/>
  <c r="AU9" i="23"/>
  <c r="AH9" i="23"/>
  <c r="U9" i="23"/>
  <c r="H9" i="23"/>
  <c r="CH8" i="23"/>
  <c r="BU8" i="23"/>
  <c r="BH8" i="23"/>
  <c r="AU8" i="23"/>
  <c r="AH8" i="23"/>
  <c r="U8" i="23"/>
  <c r="H8" i="23"/>
  <c r="CH7" i="23"/>
  <c r="BU7" i="23"/>
  <c r="BH7" i="23"/>
  <c r="AU7" i="23"/>
  <c r="AH7" i="23"/>
  <c r="U7" i="23"/>
  <c r="H7" i="23"/>
  <c r="CH6" i="23"/>
  <c r="BU6" i="23"/>
  <c r="BH6" i="23"/>
  <c r="AU6" i="23"/>
  <c r="AH6" i="23"/>
  <c r="U6" i="23"/>
  <c r="H6" i="23"/>
  <c r="CH5" i="23"/>
  <c r="BU5" i="23"/>
  <c r="BH5" i="23"/>
  <c r="AU5" i="23"/>
  <c r="AH5" i="23"/>
  <c r="U5" i="23"/>
  <c r="H5" i="23"/>
  <c r="CH4" i="23"/>
  <c r="BU4" i="23"/>
  <c r="BH4" i="23"/>
  <c r="AU4" i="23"/>
  <c r="AH4" i="23"/>
  <c r="U4" i="23"/>
  <c r="H4" i="23"/>
  <c r="C6" i="21"/>
  <c r="J6" i="21"/>
  <c r="J5" i="21"/>
  <c r="G4" i="21"/>
  <c r="G5" i="21"/>
  <c r="F6" i="21"/>
  <c r="D6" i="21"/>
  <c r="D4" i="21"/>
  <c r="I4" i="21"/>
  <c r="I5" i="21"/>
  <c r="J2" i="21"/>
  <c r="I2" i="21"/>
  <c r="H7" i="21"/>
  <c r="F7" i="21"/>
  <c r="B2" i="21"/>
  <c r="X6" i="21"/>
  <c r="X7" i="21"/>
  <c r="W2" i="21"/>
  <c r="X4" i="21"/>
  <c r="Y6" i="21"/>
  <c r="X5" i="21"/>
  <c r="B5" i="21"/>
  <c r="E4" i="21"/>
  <c r="E5" i="21"/>
  <c r="H4" i="21"/>
  <c r="H5" i="21"/>
  <c r="C5" i="21"/>
  <c r="F3" i="21"/>
  <c r="F4" i="21"/>
  <c r="F5" i="21"/>
  <c r="D5" i="21"/>
  <c r="G7" i="21"/>
  <c r="E2" i="21"/>
  <c r="D7" i="21"/>
  <c r="C7" i="21"/>
  <c r="I6" i="21"/>
  <c r="H6" i="21"/>
  <c r="G6" i="21"/>
  <c r="E6" i="21"/>
  <c r="B6" i="21"/>
  <c r="J4" i="21"/>
  <c r="C4" i="21"/>
  <c r="B4" i="21"/>
  <c r="I143" i="20"/>
  <c r="J143" i="20"/>
  <c r="I135" i="20"/>
  <c r="J135" i="20"/>
  <c r="I133" i="20"/>
  <c r="J133" i="20" s="1"/>
  <c r="I132" i="20"/>
  <c r="J132" i="20" s="1"/>
  <c r="I127" i="20"/>
  <c r="J127" i="20"/>
  <c r="I126" i="20"/>
  <c r="J126" i="20"/>
  <c r="I118" i="20"/>
  <c r="J118" i="20" s="1"/>
  <c r="I117" i="20"/>
  <c r="J117" i="20" s="1"/>
  <c r="I116" i="20"/>
  <c r="J116" i="20"/>
  <c r="I111" i="20"/>
  <c r="J111" i="20"/>
  <c r="I110" i="20"/>
  <c r="J110" i="20" s="1"/>
  <c r="I102" i="20"/>
  <c r="J102" i="20" s="1"/>
  <c r="I101" i="20"/>
  <c r="J101" i="20"/>
  <c r="I100" i="20"/>
  <c r="J100" i="20"/>
  <c r="I95" i="20"/>
  <c r="J95" i="20" s="1"/>
  <c r="I94" i="20"/>
  <c r="J94" i="20" s="1"/>
  <c r="I86" i="20"/>
  <c r="J86" i="20"/>
  <c r="I85" i="20"/>
  <c r="J85" i="20"/>
  <c r="I78" i="20"/>
  <c r="J78" i="20" s="1"/>
  <c r="I76" i="20"/>
  <c r="J76" i="20" s="1"/>
  <c r="I47" i="20"/>
  <c r="J47" i="20"/>
  <c r="I46" i="20"/>
  <c r="J46" i="20"/>
  <c r="I44" i="20"/>
  <c r="J44" i="20" s="1"/>
  <c r="I30" i="20"/>
  <c r="J30" i="20" s="1"/>
  <c r="I148" i="20"/>
  <c r="J148" i="20"/>
  <c r="I147" i="20"/>
  <c r="J147" i="20"/>
  <c r="I146" i="20"/>
  <c r="J146" i="20" s="1"/>
  <c r="I145" i="20"/>
  <c r="J145" i="20" s="1"/>
  <c r="I144" i="20"/>
  <c r="J144" i="20"/>
  <c r="I142" i="20"/>
  <c r="J142" i="20"/>
  <c r="I141" i="20"/>
  <c r="J141" i="20" s="1"/>
  <c r="I140" i="20"/>
  <c r="J140" i="20" s="1"/>
  <c r="I139" i="20"/>
  <c r="J139" i="20"/>
  <c r="I138" i="20"/>
  <c r="J138" i="20"/>
  <c r="I137" i="20"/>
  <c r="J137" i="20" s="1"/>
  <c r="I136" i="20"/>
  <c r="J136" i="20" s="1"/>
  <c r="I134" i="20"/>
  <c r="J134" i="20"/>
  <c r="I131" i="20"/>
  <c r="J131" i="20"/>
  <c r="I130" i="20"/>
  <c r="J130" i="20" s="1"/>
  <c r="I129" i="20"/>
  <c r="J129" i="20" s="1"/>
  <c r="I128" i="20"/>
  <c r="J128" i="20"/>
  <c r="I125" i="20"/>
  <c r="J125" i="20"/>
  <c r="I124" i="20"/>
  <c r="J124" i="20" s="1"/>
  <c r="I123" i="20"/>
  <c r="J123" i="20" s="1"/>
  <c r="I122" i="20"/>
  <c r="J122" i="20"/>
  <c r="I121" i="20"/>
  <c r="J121" i="20"/>
  <c r="I120" i="20"/>
  <c r="J120" i="20" s="1"/>
  <c r="I119" i="20"/>
  <c r="J119" i="20" s="1"/>
  <c r="I115" i="20"/>
  <c r="J115" i="20"/>
  <c r="I114" i="20"/>
  <c r="J114" i="20"/>
  <c r="I113" i="20"/>
  <c r="J113" i="20" s="1"/>
  <c r="I112" i="20"/>
  <c r="J112" i="20" s="1"/>
  <c r="I109" i="20"/>
  <c r="J109" i="20"/>
  <c r="I108" i="20"/>
  <c r="J108" i="20"/>
  <c r="I107" i="20"/>
  <c r="J107" i="20" s="1"/>
  <c r="I106" i="20"/>
  <c r="J106" i="20" s="1"/>
  <c r="I105" i="20"/>
  <c r="J105" i="20"/>
  <c r="I104" i="20"/>
  <c r="J104" i="20"/>
  <c r="I103" i="20"/>
  <c r="J103" i="20" s="1"/>
  <c r="I99" i="20"/>
  <c r="J99" i="20" s="1"/>
  <c r="I98" i="20"/>
  <c r="J98" i="20"/>
  <c r="I97" i="20"/>
  <c r="J97" i="20"/>
  <c r="I96" i="20"/>
  <c r="J96" i="20" s="1"/>
  <c r="I93" i="20"/>
  <c r="J93" i="20" s="1"/>
  <c r="I92" i="20"/>
  <c r="J92" i="20"/>
  <c r="I91" i="20"/>
  <c r="J91" i="20"/>
  <c r="I90" i="20"/>
  <c r="J90" i="20" s="1"/>
  <c r="I89" i="20"/>
  <c r="J89" i="20" s="1"/>
  <c r="I88" i="20"/>
  <c r="J88" i="20"/>
  <c r="I87" i="20"/>
  <c r="J87" i="20"/>
  <c r="I84" i="20"/>
  <c r="J84" i="20" s="1"/>
  <c r="I83" i="20"/>
  <c r="J83" i="20" s="1"/>
  <c r="I82" i="20"/>
  <c r="J82" i="20"/>
  <c r="I81" i="20"/>
  <c r="J81" i="20"/>
  <c r="I80" i="20"/>
  <c r="J80" i="20" s="1"/>
  <c r="I79" i="20"/>
  <c r="J79" i="20" s="1"/>
  <c r="I77" i="20"/>
  <c r="J77" i="20"/>
  <c r="I75" i="20"/>
  <c r="J75" i="20"/>
  <c r="I74" i="20"/>
  <c r="J74" i="20" s="1"/>
  <c r="I73" i="20"/>
  <c r="J73" i="20" s="1"/>
  <c r="I72" i="20"/>
  <c r="J72" i="20"/>
  <c r="I71" i="20"/>
  <c r="J71" i="20"/>
  <c r="I70" i="20"/>
  <c r="J70" i="20" s="1"/>
  <c r="I69" i="20"/>
  <c r="J69" i="20" s="1"/>
  <c r="I68" i="20"/>
  <c r="J68" i="20"/>
  <c r="I67" i="20"/>
  <c r="J67" i="20"/>
  <c r="I66" i="20"/>
  <c r="J66" i="20" s="1"/>
  <c r="I65" i="20"/>
  <c r="J65" i="20" s="1"/>
  <c r="I64" i="20"/>
  <c r="J64" i="20"/>
  <c r="I63" i="20"/>
  <c r="J63" i="20"/>
  <c r="I62" i="20"/>
  <c r="J62" i="20" s="1"/>
  <c r="I61" i="20"/>
  <c r="J61" i="20" s="1"/>
  <c r="I60" i="20"/>
  <c r="J60" i="20"/>
  <c r="I59" i="20"/>
  <c r="J59" i="20"/>
  <c r="I58" i="20"/>
  <c r="J58" i="20" s="1"/>
  <c r="I57" i="20"/>
  <c r="J57" i="20" s="1"/>
  <c r="I55" i="20"/>
  <c r="J55" i="20" s="1"/>
  <c r="I54" i="20"/>
  <c r="J54" i="20"/>
  <c r="I53" i="20"/>
  <c r="J53" i="20" s="1"/>
  <c r="I52" i="20"/>
  <c r="J52" i="20" s="1"/>
  <c r="I51" i="20"/>
  <c r="J51" i="20" s="1"/>
  <c r="I50" i="20"/>
  <c r="J50" i="20"/>
  <c r="I49" i="20"/>
  <c r="J49" i="20" s="1"/>
  <c r="I48" i="20"/>
  <c r="J48" i="20" s="1"/>
  <c r="I45" i="20"/>
  <c r="J45" i="20" s="1"/>
  <c r="I43" i="20"/>
  <c r="J43" i="20"/>
  <c r="I42" i="20"/>
  <c r="J42" i="20" s="1"/>
  <c r="I41" i="20"/>
  <c r="J41" i="20" s="1"/>
  <c r="I40" i="20"/>
  <c r="J40" i="20" s="1"/>
  <c r="I39" i="20"/>
  <c r="J39" i="20"/>
  <c r="I38" i="20"/>
  <c r="J38" i="20" s="1"/>
  <c r="I37" i="20"/>
  <c r="J37" i="20" s="1"/>
  <c r="I36" i="20"/>
  <c r="J36" i="20" s="1"/>
  <c r="I35" i="20"/>
  <c r="J35" i="20"/>
  <c r="I34" i="20"/>
  <c r="J34" i="20" s="1"/>
  <c r="I33" i="20"/>
  <c r="J33" i="20" s="1"/>
  <c r="I32" i="20"/>
  <c r="J32" i="20" s="1"/>
  <c r="I31" i="20"/>
  <c r="J31" i="20"/>
  <c r="I29" i="20"/>
  <c r="J29" i="20" s="1"/>
  <c r="I28" i="20"/>
  <c r="J28" i="20" s="1"/>
  <c r="I27" i="20"/>
  <c r="J27" i="20" s="1"/>
  <c r="I26" i="20"/>
  <c r="J26" i="20"/>
  <c r="I25" i="20"/>
  <c r="J25" i="20" s="1"/>
  <c r="I24" i="20"/>
  <c r="J24" i="20" s="1"/>
  <c r="I23" i="20"/>
  <c r="J23" i="20" s="1"/>
  <c r="I22" i="20"/>
  <c r="J22" i="20"/>
  <c r="I21" i="20"/>
  <c r="J21" i="20" s="1"/>
  <c r="I20" i="20"/>
  <c r="J20" i="20" s="1"/>
  <c r="I19" i="20"/>
  <c r="J19" i="20" s="1"/>
  <c r="I18" i="20"/>
  <c r="J18" i="20"/>
  <c r="I17" i="20"/>
  <c r="J17" i="20" s="1"/>
  <c r="I16" i="20"/>
  <c r="J16" i="20" s="1"/>
  <c r="I15" i="20"/>
  <c r="J15" i="20" s="1"/>
  <c r="I14" i="20"/>
  <c r="J14" i="20"/>
  <c r="I13" i="20"/>
  <c r="J13" i="20" s="1"/>
  <c r="I12" i="20"/>
  <c r="J12" i="20" s="1"/>
  <c r="I11" i="20"/>
  <c r="J11" i="20" s="1"/>
  <c r="I10" i="20"/>
  <c r="J10" i="20"/>
  <c r="I9" i="20"/>
  <c r="J9" i="20" s="1"/>
  <c r="I8" i="20"/>
  <c r="J8" i="20" s="1"/>
  <c r="I7" i="20"/>
  <c r="J7" i="20" s="1"/>
  <c r="I6" i="20"/>
  <c r="J6" i="20"/>
  <c r="I5" i="20"/>
  <c r="J5" i="20" s="1"/>
  <c r="I4" i="20"/>
  <c r="J4" i="20" s="1"/>
  <c r="I3" i="20"/>
  <c r="J3" i="20" s="1"/>
  <c r="E149" i="20"/>
  <c r="D149" i="20"/>
  <c r="AH148" i="20"/>
  <c r="AH147" i="20"/>
  <c r="AH146" i="20"/>
  <c r="AH145" i="20"/>
  <c r="AH144" i="20"/>
  <c r="AH143" i="20"/>
  <c r="AH142" i="20"/>
  <c r="AH141" i="20"/>
  <c r="M141" i="20" s="1"/>
  <c r="N141" i="20" s="1"/>
  <c r="AH140" i="20"/>
  <c r="AH139" i="20"/>
  <c r="AH138" i="20"/>
  <c r="AH137" i="20"/>
  <c r="AH136" i="20"/>
  <c r="AH135" i="20"/>
  <c r="AH134" i="20"/>
  <c r="AH133" i="20"/>
  <c r="M133" i="20" s="1"/>
  <c r="AH132" i="20"/>
  <c r="AH131" i="20"/>
  <c r="AH130" i="20"/>
  <c r="AH129" i="20"/>
  <c r="AH128" i="20"/>
  <c r="AH127" i="20"/>
  <c r="AH126" i="20"/>
  <c r="AH125" i="20"/>
  <c r="M125" i="20" s="1"/>
  <c r="N125" i="20" s="1"/>
  <c r="AH124" i="20"/>
  <c r="AH123" i="20"/>
  <c r="AH122" i="20"/>
  <c r="AH121" i="20"/>
  <c r="AH120" i="20"/>
  <c r="AH119" i="20"/>
  <c r="AH118" i="20"/>
  <c r="AH117" i="20"/>
  <c r="M117" i="20" s="1"/>
  <c r="AH116" i="20"/>
  <c r="AH115" i="20"/>
  <c r="AH114" i="20"/>
  <c r="AH113" i="20"/>
  <c r="AH112" i="20"/>
  <c r="AH111" i="20"/>
  <c r="AH110" i="20"/>
  <c r="AH109" i="20"/>
  <c r="M109" i="20" s="1"/>
  <c r="AH108" i="20"/>
  <c r="M108" i="20" s="1"/>
  <c r="N108" i="20" s="1"/>
  <c r="AH107" i="20"/>
  <c r="AH106" i="20"/>
  <c r="AH105" i="20"/>
  <c r="AH104" i="20"/>
  <c r="AH103" i="20"/>
  <c r="AH102" i="20"/>
  <c r="AH101" i="20"/>
  <c r="AH100" i="20"/>
  <c r="AH99" i="20"/>
  <c r="AH98" i="20"/>
  <c r="AH97" i="20"/>
  <c r="AH96" i="20"/>
  <c r="AH95" i="20"/>
  <c r="AH94" i="20"/>
  <c r="AH93" i="20"/>
  <c r="M93" i="20" s="1"/>
  <c r="N93" i="20" s="1"/>
  <c r="AH92" i="20"/>
  <c r="AH91" i="20"/>
  <c r="AH90" i="20"/>
  <c r="AH89" i="20"/>
  <c r="AH88" i="20"/>
  <c r="AH87" i="20"/>
  <c r="AH86" i="20"/>
  <c r="AH85" i="20"/>
  <c r="M85" i="20" s="1"/>
  <c r="AH84" i="20"/>
  <c r="M84" i="20" s="1"/>
  <c r="N84" i="20" s="1"/>
  <c r="AH83" i="20"/>
  <c r="AH82" i="20"/>
  <c r="AH81" i="20"/>
  <c r="AH80" i="20"/>
  <c r="AH79" i="20"/>
  <c r="AH78" i="20"/>
  <c r="M78" i="20" s="1"/>
  <c r="N78" i="20" s="1"/>
  <c r="AH77" i="20"/>
  <c r="AH76" i="20"/>
  <c r="AH75" i="20"/>
  <c r="AH74" i="20"/>
  <c r="AH73" i="20"/>
  <c r="AH72" i="20"/>
  <c r="AH71" i="20"/>
  <c r="AH70" i="20"/>
  <c r="M70" i="20" s="1"/>
  <c r="N70" i="20" s="1"/>
  <c r="AH69" i="20"/>
  <c r="AH68" i="20"/>
  <c r="AH67" i="20"/>
  <c r="AH66" i="20"/>
  <c r="AH65" i="20"/>
  <c r="AH64" i="20"/>
  <c r="AH63" i="20"/>
  <c r="AH62" i="20"/>
  <c r="AH61" i="20"/>
  <c r="M61" i="20" s="1"/>
  <c r="N61" i="20" s="1"/>
  <c r="AH60" i="20"/>
  <c r="M60" i="20" s="1"/>
  <c r="N60" i="20" s="1"/>
  <c r="AH59" i="20"/>
  <c r="AH58" i="20"/>
  <c r="AH57" i="20"/>
  <c r="AH56" i="20"/>
  <c r="AH55" i="20"/>
  <c r="AH54" i="20"/>
  <c r="M54" i="20" s="1"/>
  <c r="N54" i="20" s="1"/>
  <c r="AH53" i="20"/>
  <c r="M53" i="20" s="1"/>
  <c r="N53" i="20" s="1"/>
  <c r="AH52" i="20"/>
  <c r="M52" i="20" s="1"/>
  <c r="N52" i="20" s="1"/>
  <c r="AH51" i="20"/>
  <c r="AH50" i="20"/>
  <c r="AH49" i="20"/>
  <c r="AH48" i="20"/>
  <c r="AH47" i="20"/>
  <c r="AH46" i="20"/>
  <c r="M46" i="20" s="1"/>
  <c r="AH45" i="20"/>
  <c r="M45" i="20" s="1"/>
  <c r="AH44" i="20"/>
  <c r="AH43" i="20"/>
  <c r="AH42" i="20"/>
  <c r="AH41" i="20"/>
  <c r="AH40" i="20"/>
  <c r="AH39" i="20"/>
  <c r="AH38" i="20"/>
  <c r="M38" i="20" s="1"/>
  <c r="N38" i="20" s="1"/>
  <c r="AH37" i="20"/>
  <c r="M37" i="20" s="1"/>
  <c r="N37" i="20" s="1"/>
  <c r="AH36" i="20"/>
  <c r="AH35" i="20"/>
  <c r="AH34" i="20"/>
  <c r="AH33" i="20"/>
  <c r="AH32" i="20"/>
  <c r="AH31" i="20"/>
  <c r="AH30" i="20"/>
  <c r="AH29" i="20"/>
  <c r="M29" i="20" s="1"/>
  <c r="N29" i="20" s="1"/>
  <c r="AH28" i="20"/>
  <c r="AH27" i="20"/>
  <c r="AH26" i="20"/>
  <c r="AH25" i="20"/>
  <c r="AH24" i="20"/>
  <c r="AH23" i="20"/>
  <c r="AH22" i="20"/>
  <c r="M22" i="20" s="1"/>
  <c r="N22" i="20" s="1"/>
  <c r="AH21" i="20"/>
  <c r="M21" i="20" s="1"/>
  <c r="N21" i="20" s="1"/>
  <c r="AH20" i="20"/>
  <c r="AH19" i="20"/>
  <c r="AH18" i="20"/>
  <c r="AH17" i="20"/>
  <c r="AH16" i="20"/>
  <c r="AH15" i="20"/>
  <c r="AH14" i="20"/>
  <c r="AH13" i="20"/>
  <c r="M13" i="20" s="1"/>
  <c r="N13" i="20" s="1"/>
  <c r="AH12" i="20"/>
  <c r="AH11" i="20"/>
  <c r="AH10" i="20"/>
  <c r="AH9" i="20"/>
  <c r="AH8" i="20"/>
  <c r="AH7" i="20"/>
  <c r="AH6" i="20"/>
  <c r="M6" i="20" s="1"/>
  <c r="AH5" i="20"/>
  <c r="AH1" i="20" s="1"/>
  <c r="AH4" i="20"/>
  <c r="AH3" i="20"/>
  <c r="BJ1" i="20"/>
  <c r="AT1" i="20"/>
  <c r="AL1" i="20"/>
  <c r="AK1" i="20"/>
  <c r="U1" i="20"/>
  <c r="BH1" i="20"/>
  <c r="BG1" i="20"/>
  <c r="BF1" i="20"/>
  <c r="BE1" i="20"/>
  <c r="BD1" i="20"/>
  <c r="BB1" i="20"/>
  <c r="BA1" i="20"/>
  <c r="AY1" i="20"/>
  <c r="AW1" i="20"/>
  <c r="AV1" i="20"/>
  <c r="AU1" i="20"/>
  <c r="AS1" i="20"/>
  <c r="AR1" i="20"/>
  <c r="AQ1" i="20"/>
  <c r="AN1" i="20"/>
  <c r="AM1" i="20"/>
  <c r="AI1" i="20"/>
  <c r="V1" i="20"/>
  <c r="AC1" i="20"/>
  <c r="AD1" i="20"/>
  <c r="AG1" i="20"/>
  <c r="AU58" i="23"/>
  <c r="U30" i="23"/>
  <c r="AH126" i="23"/>
  <c r="AU61" i="23"/>
  <c r="BH76" i="23"/>
  <c r="BU49" i="23"/>
  <c r="CH29" i="23"/>
  <c r="H151" i="23"/>
  <c r="CH32" i="23"/>
  <c r="H154" i="23"/>
  <c r="U33" i="23"/>
  <c r="AH129" i="23"/>
  <c r="BU52" i="23"/>
  <c r="BH73" i="23"/>
  <c r="C2" i="21"/>
  <c r="W7" i="21"/>
  <c r="Y4" i="21"/>
  <c r="G2" i="21"/>
  <c r="Y5" i="21"/>
  <c r="X2" i="21"/>
  <c r="D2" i="21"/>
  <c r="H2" i="21"/>
  <c r="E7" i="21"/>
  <c r="J7" i="21"/>
  <c r="B7" i="21"/>
  <c r="F2" i="21"/>
  <c r="I7" i="21"/>
  <c r="Y7" i="21"/>
  <c r="Y2" i="21"/>
  <c r="T1" i="31"/>
  <c r="S6" i="31"/>
  <c r="L5" i="31"/>
  <c r="L6" i="31"/>
  <c r="W5" i="31"/>
  <c r="W4" i="31"/>
  <c r="S4" i="31"/>
  <c r="S1" i="31"/>
  <c r="S7" i="31"/>
  <c r="S8" i="31"/>
  <c r="W6" i="31"/>
  <c r="W7" i="31"/>
  <c r="W8" i="31"/>
  <c r="T6" i="31"/>
  <c r="T4" i="31"/>
  <c r="T8" i="31"/>
  <c r="T5" i="31"/>
  <c r="T7" i="31"/>
  <c r="AX157" i="20"/>
  <c r="AX162" i="20"/>
  <c r="V157" i="20"/>
  <c r="AR162" i="20"/>
  <c r="Z162" i="20" s="1"/>
  <c r="AK162" i="20"/>
  <c r="U162" i="20" s="1"/>
  <c r="AI162" i="20"/>
  <c r="M158" i="20"/>
  <c r="N158" i="20"/>
  <c r="AD160" i="20"/>
  <c r="T158" i="20"/>
  <c r="AA157" i="20"/>
  <c r="AB157" i="20"/>
  <c r="W157" i="20"/>
  <c r="Q157" i="20"/>
  <c r="Q162" i="20" s="1"/>
  <c r="R162" i="20" s="1"/>
  <c r="AG157" i="20"/>
  <c r="AE157" i="20"/>
  <c r="BI157" i="20"/>
  <c r="AH157" i="20"/>
  <c r="I157" i="20"/>
  <c r="I162" i="20"/>
  <c r="BC157" i="20"/>
  <c r="K157" i="20"/>
  <c r="K162" i="20" s="1"/>
  <c r="L162" i="20" s="1"/>
  <c r="U157" i="20"/>
  <c r="AC157" i="20"/>
  <c r="O157" i="20"/>
  <c r="O162" i="20"/>
  <c r="AO157" i="20"/>
  <c r="AO162" i="20" s="1"/>
  <c r="S162" i="20" s="1"/>
  <c r="T160" i="20"/>
  <c r="F160" i="20"/>
  <c r="G160" i="20" s="1"/>
  <c r="M160" i="20"/>
  <c r="N160" i="20" s="1"/>
  <c r="AD158" i="20"/>
  <c r="M104" i="20"/>
  <c r="N104" i="20"/>
  <c r="M105" i="20"/>
  <c r="N105" i="20"/>
  <c r="M44" i="20"/>
  <c r="N44" i="20" s="1"/>
  <c r="N45" i="20"/>
  <c r="T83" i="20"/>
  <c r="T103" i="20"/>
  <c r="T109" i="20"/>
  <c r="F109" i="20" s="1"/>
  <c r="M156" i="20"/>
  <c r="N156" i="20"/>
  <c r="N46" i="20"/>
  <c r="T132" i="20"/>
  <c r="F132" i="20" s="1"/>
  <c r="G132" i="20" s="1"/>
  <c r="M39" i="20"/>
  <c r="N39" i="20"/>
  <c r="M40" i="20"/>
  <c r="N40" i="20"/>
  <c r="M56" i="20"/>
  <c r="N56" i="20"/>
  <c r="T35" i="20"/>
  <c r="F35" i="20" s="1"/>
  <c r="M49" i="20"/>
  <c r="N49" i="20"/>
  <c r="T64" i="20"/>
  <c r="M42" i="20"/>
  <c r="N42" i="20" s="1"/>
  <c r="M58" i="20"/>
  <c r="N58" i="20" s="1"/>
  <c r="M66" i="20"/>
  <c r="N66" i="20" s="1"/>
  <c r="M82" i="20"/>
  <c r="N82" i="20" s="1"/>
  <c r="M27" i="20"/>
  <c r="N27" i="20" s="1"/>
  <c r="M35" i="20"/>
  <c r="N35" i="20"/>
  <c r="M51" i="20"/>
  <c r="N51" i="20" s="1"/>
  <c r="M147" i="20"/>
  <c r="N147" i="20" s="1"/>
  <c r="M137" i="20"/>
  <c r="N137" i="20"/>
  <c r="T75" i="20"/>
  <c r="M76" i="20"/>
  <c r="N76" i="20"/>
  <c r="N133" i="20"/>
  <c r="M98" i="20"/>
  <c r="N98" i="20"/>
  <c r="M11" i="20"/>
  <c r="N11" i="20"/>
  <c r="T36" i="20"/>
  <c r="F36" i="20"/>
  <c r="M69" i="20"/>
  <c r="N69" i="20" s="1"/>
  <c r="M3" i="20"/>
  <c r="N3" i="20"/>
  <c r="M72" i="20"/>
  <c r="N72" i="20"/>
  <c r="T41" i="20"/>
  <c r="T91" i="20"/>
  <c r="F91" i="20" s="1"/>
  <c r="M67" i="20"/>
  <c r="N67" i="20" s="1"/>
  <c r="T55" i="20"/>
  <c r="T99" i="20"/>
  <c r="F99" i="20" s="1"/>
  <c r="AD154" i="20"/>
  <c r="M102" i="20"/>
  <c r="N102" i="20" s="1"/>
  <c r="T56" i="20"/>
  <c r="M68" i="20"/>
  <c r="N68" i="20" s="1"/>
  <c r="T27" i="20"/>
  <c r="T76" i="20"/>
  <c r="F76" i="20"/>
  <c r="M4" i="20"/>
  <c r="N4" i="20" s="1"/>
  <c r="M23" i="20"/>
  <c r="N23" i="20"/>
  <c r="M90" i="20"/>
  <c r="N90" i="20"/>
  <c r="N117" i="20"/>
  <c r="M33" i="20"/>
  <c r="N33" i="20" s="1"/>
  <c r="M8" i="20"/>
  <c r="N8" i="20"/>
  <c r="M26" i="20"/>
  <c r="N26" i="20"/>
  <c r="T42" i="20"/>
  <c r="F42" i="20"/>
  <c r="H42" i="20" s="1"/>
  <c r="T82" i="20"/>
  <c r="F82" i="20" s="1"/>
  <c r="T128" i="20"/>
  <c r="M115" i="20"/>
  <c r="N115" i="20" s="1"/>
  <c r="M122" i="20"/>
  <c r="N122" i="20" s="1"/>
  <c r="M86" i="20"/>
  <c r="N86" i="20" s="1"/>
  <c r="M79" i="20"/>
  <c r="N79" i="20" s="1"/>
  <c r="T115" i="20"/>
  <c r="F115" i="20" s="1"/>
  <c r="H115" i="20" s="1"/>
  <c r="M24" i="20"/>
  <c r="N24" i="20" s="1"/>
  <c r="T59" i="20"/>
  <c r="F59" i="20" s="1"/>
  <c r="T85" i="20"/>
  <c r="N6" i="20"/>
  <c r="M116" i="20"/>
  <c r="N116" i="20" s="1"/>
  <c r="M107" i="20"/>
  <c r="N107" i="20"/>
  <c r="T92" i="20"/>
  <c r="M28" i="20"/>
  <c r="N28" i="20"/>
  <c r="M106" i="20"/>
  <c r="N106" i="20" s="1"/>
  <c r="M135" i="20"/>
  <c r="N135" i="20" s="1"/>
  <c r="M146" i="20"/>
  <c r="N146" i="20" s="1"/>
  <c r="M154" i="20"/>
  <c r="N154" i="20" s="1"/>
  <c r="M77" i="20"/>
  <c r="N77" i="20" s="1"/>
  <c r="T11" i="20"/>
  <c r="F11" i="20" s="1"/>
  <c r="M36" i="20"/>
  <c r="N36" i="20" s="1"/>
  <c r="T43" i="20"/>
  <c r="F43" i="20"/>
  <c r="T67" i="20"/>
  <c r="F67" i="20" s="1"/>
  <c r="T88" i="20"/>
  <c r="T104" i="20"/>
  <c r="F104" i="20"/>
  <c r="T119" i="20"/>
  <c r="F119" i="20"/>
  <c r="AD159" i="20"/>
  <c r="M16" i="20"/>
  <c r="N16" i="20" s="1"/>
  <c r="M12" i="20"/>
  <c r="N12" i="20" s="1"/>
  <c r="M32" i="20"/>
  <c r="N32" i="20" s="1"/>
  <c r="M74" i="20"/>
  <c r="N74" i="20"/>
  <c r="T12" i="20"/>
  <c r="F12" i="20" s="1"/>
  <c r="T47" i="20"/>
  <c r="T71" i="20"/>
  <c r="T89" i="20"/>
  <c r="F89" i="20"/>
  <c r="G89" i="20" s="1"/>
  <c r="T106" i="20"/>
  <c r="F106" i="20" s="1"/>
  <c r="T122" i="20"/>
  <c r="F122" i="20"/>
  <c r="M92" i="20"/>
  <c r="N92" i="20"/>
  <c r="M123" i="20"/>
  <c r="N123" i="20"/>
  <c r="T19" i="20"/>
  <c r="T49" i="20"/>
  <c r="M112" i="20"/>
  <c r="N112" i="20" s="1"/>
  <c r="M130" i="20"/>
  <c r="N130" i="20"/>
  <c r="M73" i="20"/>
  <c r="N73" i="20" s="1"/>
  <c r="M96" i="20"/>
  <c r="N96" i="20"/>
  <c r="M87" i="20"/>
  <c r="N87" i="20" s="1"/>
  <c r="T97" i="20"/>
  <c r="F97" i="20" s="1"/>
  <c r="T113" i="20"/>
  <c r="F113" i="20" s="1"/>
  <c r="T98" i="20"/>
  <c r="F98" i="20" s="1"/>
  <c r="T140" i="20"/>
  <c r="F140" i="20" s="1"/>
  <c r="M114" i="20"/>
  <c r="N114" i="20" s="1"/>
  <c r="T28" i="20"/>
  <c r="F28" i="20" s="1"/>
  <c r="T93" i="20"/>
  <c r="F93" i="20"/>
  <c r="T117" i="20"/>
  <c r="F117" i="20"/>
  <c r="N85" i="20"/>
  <c r="T44" i="20"/>
  <c r="T58" i="20"/>
  <c r="F58" i="20" s="1"/>
  <c r="H58" i="20" s="1"/>
  <c r="T73" i="20"/>
  <c r="F73" i="20" s="1"/>
  <c r="T84" i="20"/>
  <c r="T107" i="20"/>
  <c r="AO1" i="20"/>
  <c r="M31" i="20"/>
  <c r="N31" i="20"/>
  <c r="M48" i="20"/>
  <c r="N48" i="20"/>
  <c r="M63" i="20"/>
  <c r="N63" i="20"/>
  <c r="T31" i="20"/>
  <c r="S65" i="20"/>
  <c r="F65" i="20" s="1"/>
  <c r="M81" i="20"/>
  <c r="N81" i="20" s="1"/>
  <c r="M83" i="20"/>
  <c r="N83" i="20" s="1"/>
  <c r="M18" i="20"/>
  <c r="N18" i="20" s="1"/>
  <c r="M34" i="20"/>
  <c r="N34" i="20"/>
  <c r="M113" i="20"/>
  <c r="N113" i="20" s="1"/>
  <c r="M143" i="20"/>
  <c r="N143" i="20" s="1"/>
  <c r="M41" i="20"/>
  <c r="N41" i="20" s="1"/>
  <c r="M57" i="20"/>
  <c r="N57" i="20"/>
  <c r="M127" i="20"/>
  <c r="N127" i="20" s="1"/>
  <c r="M148" i="20"/>
  <c r="N148" i="20" s="1"/>
  <c r="AP1" i="20"/>
  <c r="M62" i="20"/>
  <c r="N62" i="20"/>
  <c r="M119" i="20"/>
  <c r="N119" i="20"/>
  <c r="AX1" i="20"/>
  <c r="T79" i="20"/>
  <c r="F79" i="20" s="1"/>
  <c r="G79" i="20" s="1"/>
  <c r="T124" i="20"/>
  <c r="M126" i="20"/>
  <c r="N126" i="20"/>
  <c r="M15" i="20"/>
  <c r="N15" i="20" s="1"/>
  <c r="M100" i="20"/>
  <c r="N100" i="20"/>
  <c r="M134" i="20"/>
  <c r="N134" i="20"/>
  <c r="T20" i="20"/>
  <c r="F20" i="20"/>
  <c r="T81" i="20"/>
  <c r="T90" i="20"/>
  <c r="T101" i="20"/>
  <c r="F101" i="20"/>
  <c r="M120" i="20"/>
  <c r="N120" i="20" s="1"/>
  <c r="M124" i="20"/>
  <c r="N124" i="20"/>
  <c r="T136" i="20"/>
  <c r="F136" i="20"/>
  <c r="H136" i="20" s="1"/>
  <c r="M17" i="20"/>
  <c r="N17" i="20"/>
  <c r="T23" i="20"/>
  <c r="F23" i="20" s="1"/>
  <c r="T52" i="20"/>
  <c r="F52" i="20"/>
  <c r="M95" i="20"/>
  <c r="N95" i="20"/>
  <c r="M110" i="20"/>
  <c r="N110" i="20"/>
  <c r="M111" i="20"/>
  <c r="N111" i="20" s="1"/>
  <c r="M142" i="20"/>
  <c r="N142" i="20"/>
  <c r="M144" i="20"/>
  <c r="N144" i="20"/>
  <c r="M145" i="20"/>
  <c r="N145" i="20"/>
  <c r="M118" i="20"/>
  <c r="N118" i="20" s="1"/>
  <c r="M20" i="20"/>
  <c r="N20" i="20" s="1"/>
  <c r="M121" i="20"/>
  <c r="N121" i="20" s="1"/>
  <c r="M25" i="20"/>
  <c r="N25" i="20"/>
  <c r="T68" i="20"/>
  <c r="F68" i="20" s="1"/>
  <c r="T100" i="20"/>
  <c r="M159" i="20"/>
  <c r="N159" i="20"/>
  <c r="M55" i="20"/>
  <c r="N55" i="20"/>
  <c r="T4" i="20"/>
  <c r="F4" i="20"/>
  <c r="H4" i="20" s="1"/>
  <c r="T15" i="20"/>
  <c r="T40" i="20"/>
  <c r="F40" i="20"/>
  <c r="T48" i="20"/>
  <c r="T53" i="20"/>
  <c r="F53" i="20"/>
  <c r="G53" i="20" s="1"/>
  <c r="T60" i="20"/>
  <c r="T80" i="20"/>
  <c r="F80" i="20"/>
  <c r="T87" i="20"/>
  <c r="F87" i="20"/>
  <c r="T108" i="20"/>
  <c r="F108" i="20"/>
  <c r="T125" i="20"/>
  <c r="F125" i="20" s="1"/>
  <c r="W162" i="20"/>
  <c r="M50" i="20"/>
  <c r="N50" i="20"/>
  <c r="S57" i="20"/>
  <c r="F57" i="20"/>
  <c r="H57" i="20"/>
  <c r="F83" i="20"/>
  <c r="H83" i="20" s="1"/>
  <c r="M131" i="20"/>
  <c r="N131" i="20" s="1"/>
  <c r="M132" i="20"/>
  <c r="N132" i="20" s="1"/>
  <c r="M7" i="20"/>
  <c r="N7" i="20"/>
  <c r="M9" i="20"/>
  <c r="N9" i="20" s="1"/>
  <c r="M97" i="20"/>
  <c r="N97" i="20"/>
  <c r="M103" i="20"/>
  <c r="N103" i="20"/>
  <c r="M136" i="20"/>
  <c r="N136" i="20"/>
  <c r="M47" i="20"/>
  <c r="N47" i="20" s="1"/>
  <c r="M59" i="20"/>
  <c r="N59" i="20" s="1"/>
  <c r="M138" i="20"/>
  <c r="N138" i="20" s="1"/>
  <c r="M129" i="20"/>
  <c r="N129" i="20" s="1"/>
  <c r="S51" i="20"/>
  <c r="M80" i="20"/>
  <c r="N80" i="20"/>
  <c r="M91" i="20"/>
  <c r="N91" i="20"/>
  <c r="AE162" i="20"/>
  <c r="AF1" i="20"/>
  <c r="M88" i="20"/>
  <c r="N88" i="20"/>
  <c r="N109" i="20"/>
  <c r="M30" i="20"/>
  <c r="N30" i="20" s="1"/>
  <c r="M71" i="20"/>
  <c r="N71" i="20" s="1"/>
  <c r="S159" i="20"/>
  <c r="F159" i="20" s="1"/>
  <c r="G159" i="20" s="1"/>
  <c r="M75" i="20"/>
  <c r="N75" i="20" s="1"/>
  <c r="M128" i="20"/>
  <c r="N128" i="20"/>
  <c r="Y44" i="20"/>
  <c r="F44" i="20" s="1"/>
  <c r="Y51" i="20"/>
  <c r="S61" i="20"/>
  <c r="F61" i="20" s="1"/>
  <c r="T61" i="20"/>
  <c r="S69" i="20"/>
  <c r="T69" i="20"/>
  <c r="AD155" i="20"/>
  <c r="M155" i="20"/>
  <c r="N155" i="20"/>
  <c r="Y133" i="20"/>
  <c r="X147" i="20"/>
  <c r="M101" i="20"/>
  <c r="N101" i="20" s="1"/>
  <c r="X48" i="20"/>
  <c r="X60" i="20"/>
  <c r="S74" i="20"/>
  <c r="T74" i="20"/>
  <c r="F74" i="20" s="1"/>
  <c r="X100" i="20"/>
  <c r="Y107" i="20"/>
  <c r="F107" i="20" s="1"/>
  <c r="Q4" i="20"/>
  <c r="X31" i="20"/>
  <c r="Y41" i="20"/>
  <c r="Y92" i="20"/>
  <c r="F92" i="20" s="1"/>
  <c r="X131" i="20"/>
  <c r="AB1" i="20"/>
  <c r="M19" i="20"/>
  <c r="N19" i="20" s="1"/>
  <c r="X56" i="20"/>
  <c r="F56" i="20"/>
  <c r="S66" i="20"/>
  <c r="S105" i="20"/>
  <c r="F105" i="20" s="1"/>
  <c r="T105" i="20"/>
  <c r="S114" i="20"/>
  <c r="T114" i="20"/>
  <c r="S123" i="20"/>
  <c r="T123" i="20"/>
  <c r="S3" i="20"/>
  <c r="T3" i="20"/>
  <c r="S39" i="20"/>
  <c r="T39" i="20"/>
  <c r="S45" i="20"/>
  <c r="Y81" i="20"/>
  <c r="F81" i="20" s="1"/>
  <c r="Y26" i="20"/>
  <c r="X27" i="20"/>
  <c r="F27" i="20"/>
  <c r="G27" i="20" s="1"/>
  <c r="S77" i="20"/>
  <c r="F77" i="20" s="1"/>
  <c r="T77" i="20"/>
  <c r="Y102" i="20"/>
  <c r="X112" i="20"/>
  <c r="X121" i="20"/>
  <c r="F121" i="20" s="1"/>
  <c r="X128" i="20"/>
  <c r="S7" i="20"/>
  <c r="F7" i="20"/>
  <c r="G7" i="20" s="1"/>
  <c r="T45" i="20"/>
  <c r="F45" i="20" s="1"/>
  <c r="X90" i="20"/>
  <c r="Y120" i="20"/>
  <c r="M43" i="20"/>
  <c r="N43" i="20"/>
  <c r="M140" i="20"/>
  <c r="N140" i="20"/>
  <c r="T153" i="20"/>
  <c r="M10" i="20"/>
  <c r="N10" i="20"/>
  <c r="T148" i="20"/>
  <c r="F148" i="20"/>
  <c r="Y156" i="20"/>
  <c r="M94" i="20"/>
  <c r="N94" i="20"/>
  <c r="M64" i="20"/>
  <c r="N64" i="20" s="1"/>
  <c r="M89" i="20"/>
  <c r="N89" i="20" s="1"/>
  <c r="M139" i="20"/>
  <c r="N139" i="20"/>
  <c r="AA162" i="20"/>
  <c r="M99" i="20"/>
  <c r="N99" i="20"/>
  <c r="F103" i="20"/>
  <c r="H103" i="20" s="1"/>
  <c r="T72" i="20"/>
  <c r="T95" i="20"/>
  <c r="F95" i="20" s="1"/>
  <c r="T111" i="20"/>
  <c r="F111" i="20" s="1"/>
  <c r="T116" i="20"/>
  <c r="F116" i="20"/>
  <c r="G116" i="20" s="1"/>
  <c r="AB162" i="20"/>
  <c r="AD156" i="20"/>
  <c r="T112" i="20"/>
  <c r="F112" i="20" s="1"/>
  <c r="T121" i="20"/>
  <c r="S154" i="20"/>
  <c r="Y55" i="20"/>
  <c r="J1" i="20"/>
  <c r="K1" i="20"/>
  <c r="I1" i="20"/>
  <c r="I149" i="20"/>
  <c r="J149" i="20" s="1"/>
  <c r="BI1" i="20"/>
  <c r="AE1" i="20"/>
  <c r="S26" i="20"/>
  <c r="T26" i="20"/>
  <c r="S18" i="20"/>
  <c r="T18" i="20"/>
  <c r="S46" i="20"/>
  <c r="T46" i="20"/>
  <c r="F85" i="20"/>
  <c r="S10" i="20"/>
  <c r="F10" i="20" s="1"/>
  <c r="T10" i="20"/>
  <c r="S34" i="20"/>
  <c r="T34" i="20"/>
  <c r="S78" i="20"/>
  <c r="F78" i="20" s="1"/>
  <c r="T78" i="20"/>
  <c r="S86" i="20"/>
  <c r="T86" i="20"/>
  <c r="F86" i="20" s="1"/>
  <c r="F124" i="20"/>
  <c r="AD153" i="20"/>
  <c r="F153" i="20" s="1"/>
  <c r="M153" i="20"/>
  <c r="N153" i="20"/>
  <c r="T9" i="20"/>
  <c r="T17" i="20"/>
  <c r="F17" i="20" s="1"/>
  <c r="T25" i="20"/>
  <c r="F25" i="20" s="1"/>
  <c r="T33" i="20"/>
  <c r="F33" i="20" s="1"/>
  <c r="S62" i="20"/>
  <c r="T62" i="20"/>
  <c r="S70" i="20"/>
  <c r="F70" i="20" s="1"/>
  <c r="T70" i="20"/>
  <c r="F75" i="20"/>
  <c r="H75" i="20" s="1"/>
  <c r="S131" i="20"/>
  <c r="T131" i="20"/>
  <c r="S139" i="20"/>
  <c r="T139" i="20"/>
  <c r="S147" i="20"/>
  <c r="F147" i="20" s="1"/>
  <c r="T147" i="20"/>
  <c r="T6" i="20"/>
  <c r="T14" i="20"/>
  <c r="T22" i="20"/>
  <c r="F22" i="20" s="1"/>
  <c r="T30" i="20"/>
  <c r="F30" i="20"/>
  <c r="H30" i="20" s="1"/>
  <c r="T38" i="20"/>
  <c r="F38" i="20"/>
  <c r="G38" i="20" s="1"/>
  <c r="S54" i="20"/>
  <c r="T54" i="20"/>
  <c r="F64" i="20"/>
  <c r="F71" i="20"/>
  <c r="F84" i="20"/>
  <c r="G84" i="20" s="1"/>
  <c r="F88" i="20"/>
  <c r="H88" i="20" s="1"/>
  <c r="Q154" i="20"/>
  <c r="R154" i="20"/>
  <c r="S94" i="20"/>
  <c r="T94" i="20"/>
  <c r="T8" i="20"/>
  <c r="F8" i="20"/>
  <c r="G8" i="20" s="1"/>
  <c r="T16" i="20"/>
  <c r="F16" i="20"/>
  <c r="G16" i="20" s="1"/>
  <c r="T24" i="20"/>
  <c r="F24" i="20"/>
  <c r="H24" i="20" s="1"/>
  <c r="T32" i="20"/>
  <c r="F32" i="20"/>
  <c r="G32" i="20" s="1"/>
  <c r="S118" i="20"/>
  <c r="T118" i="20"/>
  <c r="T5" i="20"/>
  <c r="F5" i="20"/>
  <c r="G5" i="20" s="1"/>
  <c r="T13" i="20"/>
  <c r="F13" i="20"/>
  <c r="H13" i="20" s="1"/>
  <c r="T21" i="20"/>
  <c r="F21" i="20"/>
  <c r="H21" i="20" s="1"/>
  <c r="T29" i="20"/>
  <c r="F29" i="20"/>
  <c r="G29" i="20" s="1"/>
  <c r="T37" i="20"/>
  <c r="F37" i="20"/>
  <c r="G37" i="20" s="1"/>
  <c r="S102" i="20"/>
  <c r="T102" i="20"/>
  <c r="S110" i="20"/>
  <c r="T110" i="20"/>
  <c r="F110" i="20" s="1"/>
  <c r="S135" i="20"/>
  <c r="T135" i="20"/>
  <c r="S143" i="20"/>
  <c r="F143" i="20" s="1"/>
  <c r="T143" i="20"/>
  <c r="Y159" i="20"/>
  <c r="F49" i="20"/>
  <c r="G49" i="20" s="1"/>
  <c r="S127" i="20"/>
  <c r="T127" i="20"/>
  <c r="T96" i="20"/>
  <c r="F96" i="20"/>
  <c r="G96" i="20" s="1"/>
  <c r="T120" i="20"/>
  <c r="T126" i="20"/>
  <c r="F126" i="20" s="1"/>
  <c r="T130" i="20"/>
  <c r="F130" i="20" s="1"/>
  <c r="T134" i="20"/>
  <c r="F134" i="20" s="1"/>
  <c r="T138" i="20"/>
  <c r="F138" i="20"/>
  <c r="G138" i="20" s="1"/>
  <c r="T142" i="20"/>
  <c r="F142" i="20" s="1"/>
  <c r="T146" i="20"/>
  <c r="F146" i="20" s="1"/>
  <c r="AH162" i="20"/>
  <c r="T129" i="20"/>
  <c r="F129" i="20"/>
  <c r="G129" i="20" s="1"/>
  <c r="T133" i="20"/>
  <c r="F133" i="20" s="1"/>
  <c r="T137" i="20"/>
  <c r="F137" i="20"/>
  <c r="H137" i="20" s="1"/>
  <c r="T141" i="20"/>
  <c r="F141" i="20"/>
  <c r="G141" i="20" s="1"/>
  <c r="T145" i="20"/>
  <c r="F145" i="20"/>
  <c r="G145" i="20" s="1"/>
  <c r="V162" i="20"/>
  <c r="AF162" i="20"/>
  <c r="T156" i="20"/>
  <c r="AG162" i="20"/>
  <c r="T63" i="20"/>
  <c r="F63" i="20"/>
  <c r="G63" i="20" s="1"/>
  <c r="S156" i="20"/>
  <c r="T144" i="20"/>
  <c r="F144" i="20"/>
  <c r="H144" i="20" s="1"/>
  <c r="T155" i="20"/>
  <c r="P7" i="31"/>
  <c r="P1" i="31"/>
  <c r="P8" i="31"/>
  <c r="P4" i="31"/>
  <c r="P5" i="31"/>
  <c r="P6" i="31"/>
  <c r="X1" i="31"/>
  <c r="X4" i="31"/>
  <c r="X8" i="31"/>
  <c r="X7" i="31"/>
  <c r="X6" i="31"/>
  <c r="X5" i="31"/>
  <c r="J154" i="31"/>
  <c r="J32" i="31"/>
  <c r="J30" i="31"/>
  <c r="I153" i="31"/>
  <c r="J117" i="31"/>
  <c r="F117" i="31"/>
  <c r="J25" i="31"/>
  <c r="J106" i="31"/>
  <c r="F106" i="31"/>
  <c r="J85" i="31"/>
  <c r="J65" i="31"/>
  <c r="J41" i="31"/>
  <c r="J126" i="31"/>
  <c r="F126" i="31"/>
  <c r="I145" i="31"/>
  <c r="J112" i="31"/>
  <c r="J62" i="31"/>
  <c r="F62" i="31"/>
  <c r="I124" i="31"/>
  <c r="F124" i="31"/>
  <c r="J52" i="31"/>
  <c r="J98" i="31"/>
  <c r="J90" i="31"/>
  <c r="J130" i="31"/>
  <c r="F130" i="31"/>
  <c r="J118" i="31"/>
  <c r="F118" i="31"/>
  <c r="J74" i="31"/>
  <c r="J57" i="31"/>
  <c r="F57" i="31"/>
  <c r="J104" i="31"/>
  <c r="F104" i="31"/>
  <c r="J73" i="31"/>
  <c r="F73" i="31"/>
  <c r="J38" i="31"/>
  <c r="F38" i="31"/>
  <c r="J16" i="31"/>
  <c r="F16" i="31"/>
  <c r="V1" i="31"/>
  <c r="J69" i="31"/>
  <c r="F69" i="31"/>
  <c r="J152" i="31"/>
  <c r="J116" i="31"/>
  <c r="F116" i="31"/>
  <c r="J97" i="31"/>
  <c r="F97" i="31"/>
  <c r="J53" i="31"/>
  <c r="I119" i="31"/>
  <c r="F119" i="31"/>
  <c r="M7" i="31"/>
  <c r="L1" i="31"/>
  <c r="J50" i="31"/>
  <c r="F50" i="31"/>
  <c r="J144" i="31"/>
  <c r="F144" i="31"/>
  <c r="J89" i="31"/>
  <c r="J64" i="31"/>
  <c r="F64" i="31"/>
  <c r="U5" i="31"/>
  <c r="M6" i="31"/>
  <c r="AN1" i="31"/>
  <c r="O136" i="31"/>
  <c r="J110" i="31"/>
  <c r="F110" i="31"/>
  <c r="J102" i="31"/>
  <c r="F102" i="31"/>
  <c r="J92" i="31"/>
  <c r="F92" i="31"/>
  <c r="J54" i="31"/>
  <c r="F54" i="31"/>
  <c r="J42" i="31"/>
  <c r="F42" i="31"/>
  <c r="J24" i="31"/>
  <c r="F24" i="31"/>
  <c r="J11" i="31"/>
  <c r="V5" i="31"/>
  <c r="J101" i="31"/>
  <c r="F101" i="31"/>
  <c r="J78" i="31"/>
  <c r="F78" i="31"/>
  <c r="J22" i="31"/>
  <c r="I18" i="31"/>
  <c r="Q1" i="31"/>
  <c r="I122" i="31"/>
  <c r="F122" i="31"/>
  <c r="L4" i="31"/>
  <c r="R8" i="31"/>
  <c r="Q7" i="31"/>
  <c r="J146" i="31"/>
  <c r="J134" i="31"/>
  <c r="M8" i="31"/>
  <c r="J114" i="31"/>
  <c r="F114" i="31"/>
  <c r="J105" i="31"/>
  <c r="F105" i="31"/>
  <c r="J96" i="31"/>
  <c r="F96" i="31"/>
  <c r="J88" i="31"/>
  <c r="F88" i="31"/>
  <c r="J56" i="31"/>
  <c r="F56" i="31"/>
  <c r="J49" i="31"/>
  <c r="F49" i="31"/>
  <c r="J29" i="31"/>
  <c r="F29" i="31"/>
  <c r="J17" i="31"/>
  <c r="F17" i="31"/>
  <c r="Q4" i="31"/>
  <c r="I136" i="31"/>
  <c r="J127" i="31"/>
  <c r="F127" i="31"/>
  <c r="J94" i="31"/>
  <c r="F94" i="31"/>
  <c r="J86" i="31"/>
  <c r="F86" i="31"/>
  <c r="J70" i="31"/>
  <c r="F70" i="31"/>
  <c r="J36" i="31"/>
  <c r="F36" i="31"/>
  <c r="J26" i="31"/>
  <c r="F26" i="31"/>
  <c r="U6" i="31"/>
  <c r="N7" i="31"/>
  <c r="N6" i="31"/>
  <c r="O7" i="31"/>
  <c r="O6" i="31"/>
  <c r="J10" i="31"/>
  <c r="U4" i="31"/>
  <c r="AX3" i="31"/>
  <c r="Q5" i="31"/>
  <c r="AR1" i="31"/>
  <c r="AE3" i="31"/>
  <c r="Q6" i="31"/>
  <c r="M5" i="31"/>
  <c r="J150" i="31"/>
  <c r="F150" i="31"/>
  <c r="J142" i="31"/>
  <c r="F142" i="31"/>
  <c r="J132" i="31"/>
  <c r="F132" i="31"/>
  <c r="J93" i="31"/>
  <c r="F93" i="31"/>
  <c r="J82" i="31"/>
  <c r="F82" i="31"/>
  <c r="J77" i="31"/>
  <c r="F77" i="31"/>
  <c r="J66" i="31"/>
  <c r="J58" i="31"/>
  <c r="F58" i="31"/>
  <c r="J44" i="31"/>
  <c r="F44" i="31"/>
  <c r="J34" i="31"/>
  <c r="F34" i="31"/>
  <c r="J21" i="31"/>
  <c r="F21" i="31"/>
  <c r="I12" i="31"/>
  <c r="F12" i="31"/>
  <c r="U7" i="31"/>
  <c r="AX1" i="31"/>
  <c r="AE1" i="31"/>
  <c r="V8" i="31"/>
  <c r="R7" i="31"/>
  <c r="I149" i="31"/>
  <c r="F149" i="31"/>
  <c r="I141" i="31"/>
  <c r="F141" i="31"/>
  <c r="J40" i="31"/>
  <c r="F40" i="31"/>
  <c r="J14" i="31"/>
  <c r="F14" i="31"/>
  <c r="V7" i="31"/>
  <c r="Q8" i="31"/>
  <c r="U8" i="31"/>
  <c r="O8" i="31"/>
  <c r="V4" i="31"/>
  <c r="R4" i="31"/>
  <c r="R5" i="31"/>
  <c r="M4" i="31"/>
  <c r="M1" i="31"/>
  <c r="F32" i="31"/>
  <c r="F41" i="31"/>
  <c r="U1" i="31"/>
  <c r="AN3" i="31"/>
  <c r="R6" i="31"/>
  <c r="V6" i="31"/>
  <c r="AR3" i="31"/>
  <c r="O152" i="31"/>
  <c r="J138" i="31"/>
  <c r="F138" i="31"/>
  <c r="I133" i="31"/>
  <c r="F133" i="31"/>
  <c r="AN8" i="31"/>
  <c r="R1" i="31"/>
  <c r="J148" i="31"/>
  <c r="F148" i="31"/>
  <c r="J140" i="31"/>
  <c r="F140" i="31"/>
  <c r="I137" i="31"/>
  <c r="AX8" i="31"/>
  <c r="AR8" i="31"/>
  <c r="AE8" i="31"/>
  <c r="N153" i="31"/>
  <c r="N145" i="31"/>
  <c r="N137" i="31"/>
  <c r="J84" i="31"/>
  <c r="F84" i="31"/>
  <c r="J46" i="31"/>
  <c r="F46" i="31"/>
  <c r="O5" i="31"/>
  <c r="N5" i="31"/>
  <c r="N8" i="31"/>
  <c r="F154" i="31"/>
  <c r="F146" i="31"/>
  <c r="F134" i="31"/>
  <c r="I95" i="31"/>
  <c r="J95" i="31"/>
  <c r="F66" i="31"/>
  <c r="I63" i="31"/>
  <c r="J63" i="31"/>
  <c r="I23" i="31"/>
  <c r="J23" i="31"/>
  <c r="F90" i="31"/>
  <c r="I79" i="31"/>
  <c r="J79" i="31"/>
  <c r="I31" i="31"/>
  <c r="J31" i="31"/>
  <c r="F18" i="31"/>
  <c r="I103" i="31"/>
  <c r="J103" i="31"/>
  <c r="F85" i="31"/>
  <c r="F74" i="31"/>
  <c r="J151" i="31"/>
  <c r="F151" i="31"/>
  <c r="J147" i="31"/>
  <c r="F147" i="31"/>
  <c r="J143" i="31"/>
  <c r="F143" i="31"/>
  <c r="J139" i="31"/>
  <c r="F139" i="31"/>
  <c r="J135" i="31"/>
  <c r="F135" i="31"/>
  <c r="J131" i="31"/>
  <c r="F131" i="31"/>
  <c r="J125" i="31"/>
  <c r="F125" i="31"/>
  <c r="F98" i="31"/>
  <c r="F89" i="31"/>
  <c r="F65" i="31"/>
  <c r="J128" i="31"/>
  <c r="F128" i="31"/>
  <c r="J120" i="31"/>
  <c r="F120" i="31"/>
  <c r="F112" i="31"/>
  <c r="I111" i="31"/>
  <c r="J111" i="31"/>
  <c r="I39" i="31"/>
  <c r="J39" i="31"/>
  <c r="F30" i="31"/>
  <c r="F25" i="31"/>
  <c r="F22" i="31"/>
  <c r="F11" i="31"/>
  <c r="J123" i="31"/>
  <c r="F123" i="31"/>
  <c r="I87" i="31"/>
  <c r="J87" i="31"/>
  <c r="F53" i="31"/>
  <c r="I15" i="31"/>
  <c r="J15" i="31"/>
  <c r="F52" i="31"/>
  <c r="I47" i="31"/>
  <c r="J47" i="31"/>
  <c r="J129" i="31"/>
  <c r="F129" i="31"/>
  <c r="J121" i="31"/>
  <c r="F121" i="31"/>
  <c r="I71" i="31"/>
  <c r="J71" i="31"/>
  <c r="I55" i="31"/>
  <c r="J55" i="31"/>
  <c r="F10" i="31"/>
  <c r="J109" i="31"/>
  <c r="F109" i="31"/>
  <c r="J61" i="31"/>
  <c r="F61" i="31"/>
  <c r="J45" i="31"/>
  <c r="F45" i="31"/>
  <c r="J37" i="31"/>
  <c r="F37" i="31"/>
  <c r="J13" i="31"/>
  <c r="F13" i="31"/>
  <c r="J80" i="31"/>
  <c r="F80" i="31"/>
  <c r="J72" i="31"/>
  <c r="F72" i="31"/>
  <c r="J48" i="31"/>
  <c r="F48" i="31"/>
  <c r="J115" i="31"/>
  <c r="F115" i="31"/>
  <c r="J107" i="31"/>
  <c r="F107" i="31"/>
  <c r="J99" i="31"/>
  <c r="F99" i="31"/>
  <c r="J91" i="31"/>
  <c r="F91" i="31"/>
  <c r="J83" i="31"/>
  <c r="F83" i="31"/>
  <c r="J75" i="31"/>
  <c r="F75" i="31"/>
  <c r="J67" i="31"/>
  <c r="F67" i="31"/>
  <c r="J59" i="31"/>
  <c r="F59" i="31"/>
  <c r="J51" i="31"/>
  <c r="F51" i="31"/>
  <c r="J43" i="31"/>
  <c r="F43" i="31"/>
  <c r="J35" i="31"/>
  <c r="F35" i="31"/>
  <c r="J27" i="31"/>
  <c r="F27" i="31"/>
  <c r="J19" i="31"/>
  <c r="F19" i="31"/>
  <c r="J9" i="31"/>
  <c r="F9" i="31"/>
  <c r="J113" i="31"/>
  <c r="F113" i="31"/>
  <c r="J81" i="31"/>
  <c r="F81" i="31"/>
  <c r="J33" i="31"/>
  <c r="F33" i="31"/>
  <c r="J108" i="31"/>
  <c r="F108" i="31"/>
  <c r="J100" i="31"/>
  <c r="F100" i="31"/>
  <c r="J76" i="31"/>
  <c r="F76" i="31"/>
  <c r="J68" i="31"/>
  <c r="F68" i="31"/>
  <c r="J60" i="31"/>
  <c r="F60" i="31"/>
  <c r="J28" i="31"/>
  <c r="F28" i="31"/>
  <c r="J20" i="31"/>
  <c r="F20" i="31"/>
  <c r="F158" i="20"/>
  <c r="G158" i="20"/>
  <c r="Y157" i="20"/>
  <c r="BI162" i="20"/>
  <c r="X157" i="20"/>
  <c r="BC162" i="20"/>
  <c r="X162" i="20"/>
  <c r="R157" i="20"/>
  <c r="AD157" i="20"/>
  <c r="F157" i="20" s="1"/>
  <c r="G157" i="20" s="1"/>
  <c r="F154" i="20"/>
  <c r="G154" i="20"/>
  <c r="L157" i="20"/>
  <c r="J157" i="20"/>
  <c r="J162" i="20"/>
  <c r="T157" i="20"/>
  <c r="S157" i="20"/>
  <c r="P157" i="20"/>
  <c r="P162" i="20"/>
  <c r="M157" i="20"/>
  <c r="G83" i="20"/>
  <c r="F41" i="20"/>
  <c r="H41" i="20" s="1"/>
  <c r="F55" i="20"/>
  <c r="H55" i="20" s="1"/>
  <c r="F51" i="20"/>
  <c r="H51" i="20" s="1"/>
  <c r="F48" i="20"/>
  <c r="G48" i="20" s="1"/>
  <c r="H48" i="20"/>
  <c r="F131" i="20"/>
  <c r="G131" i="20" s="1"/>
  <c r="F128" i="20"/>
  <c r="H128" i="20" s="1"/>
  <c r="F139" i="20"/>
  <c r="H139" i="20" s="1"/>
  <c r="T162" i="20"/>
  <c r="F69" i="20"/>
  <c r="H69" i="20" s="1"/>
  <c r="G69" i="20"/>
  <c r="F31" i="20"/>
  <c r="G31" i="20" s="1"/>
  <c r="H31" i="20"/>
  <c r="F60" i="20"/>
  <c r="G60" i="20"/>
  <c r="F18" i="20"/>
  <c r="G18" i="20" s="1"/>
  <c r="H18" i="20"/>
  <c r="F3" i="20"/>
  <c r="G3" i="20"/>
  <c r="F90" i="20"/>
  <c r="G90" i="20" s="1"/>
  <c r="H90" i="20"/>
  <c r="F123" i="20"/>
  <c r="H123" i="20"/>
  <c r="G93" i="20"/>
  <c r="H93" i="20"/>
  <c r="F100" i="20"/>
  <c r="H100" i="20"/>
  <c r="F155" i="20"/>
  <c r="G155" i="20" s="1"/>
  <c r="F46" i="20"/>
  <c r="G46" i="20" s="1"/>
  <c r="F120" i="20"/>
  <c r="H120" i="20" s="1"/>
  <c r="F135" i="20"/>
  <c r="H135" i="20" s="1"/>
  <c r="F114" i="20"/>
  <c r="G114" i="20" s="1"/>
  <c r="H116" i="20"/>
  <c r="H101" i="20"/>
  <c r="G101" i="20"/>
  <c r="H52" i="20"/>
  <c r="G52" i="20"/>
  <c r="H108" i="20"/>
  <c r="G108" i="20"/>
  <c r="F127" i="20"/>
  <c r="G127" i="20" s="1"/>
  <c r="F102" i="20"/>
  <c r="G102" i="20" s="1"/>
  <c r="G57" i="20"/>
  <c r="H97" i="20"/>
  <c r="G97" i="20"/>
  <c r="H109" i="20"/>
  <c r="G109" i="20"/>
  <c r="H117" i="20"/>
  <c r="G117" i="20"/>
  <c r="H47" i="20"/>
  <c r="G47" i="20"/>
  <c r="H104" i="20"/>
  <c r="G104" i="20"/>
  <c r="H99" i="20"/>
  <c r="G99" i="20"/>
  <c r="F34" i="20"/>
  <c r="G34" i="20" s="1"/>
  <c r="F156" i="20"/>
  <c r="G156" i="20" s="1"/>
  <c r="H7" i="20"/>
  <c r="R4" i="20"/>
  <c r="Q149" i="20"/>
  <c r="R149" i="20"/>
  <c r="R1" i="20"/>
  <c r="Q1" i="20"/>
  <c r="F26" i="20"/>
  <c r="G26" i="20" s="1"/>
  <c r="H26" i="20"/>
  <c r="H37" i="20"/>
  <c r="H32" i="20"/>
  <c r="G137" i="20"/>
  <c r="H38" i="20"/>
  <c r="H138" i="20"/>
  <c r="G24" i="20"/>
  <c r="H22" i="20"/>
  <c r="G22" i="20"/>
  <c r="H129" i="20"/>
  <c r="H96" i="20"/>
  <c r="H8" i="20"/>
  <c r="H63" i="20"/>
  <c r="H29" i="20"/>
  <c r="H141" i="20"/>
  <c r="H16" i="20"/>
  <c r="H64" i="20"/>
  <c r="G64" i="20"/>
  <c r="H82" i="20"/>
  <c r="G82" i="20"/>
  <c r="F62" i="20"/>
  <c r="H36" i="20"/>
  <c r="G36" i="20"/>
  <c r="H43" i="20"/>
  <c r="G43" i="20"/>
  <c r="H87" i="20"/>
  <c r="G87" i="20"/>
  <c r="H40" i="20"/>
  <c r="G40" i="20"/>
  <c r="H148" i="20"/>
  <c r="G148" i="20"/>
  <c r="H145" i="20"/>
  <c r="H59" i="20"/>
  <c r="G59" i="20"/>
  <c r="H20" i="20"/>
  <c r="G20" i="20"/>
  <c r="H27" i="20"/>
  <c r="H12" i="20"/>
  <c r="G12" i="20"/>
  <c r="H56" i="20"/>
  <c r="G56" i="20"/>
  <c r="G136" i="20"/>
  <c r="H122" i="20"/>
  <c r="G122" i="20"/>
  <c r="G75" i="20"/>
  <c r="H49" i="20"/>
  <c r="Y162" i="20"/>
  <c r="H71" i="20"/>
  <c r="G71" i="20"/>
  <c r="H85" i="20"/>
  <c r="G85" i="20"/>
  <c r="H140" i="20"/>
  <c r="G140" i="20"/>
  <c r="F94" i="20"/>
  <c r="H94" i="20" s="1"/>
  <c r="F118" i="20"/>
  <c r="G118" i="20" s="1"/>
  <c r="F54" i="20"/>
  <c r="G54" i="20" s="1"/>
  <c r="H119" i="20"/>
  <c r="G119" i="20"/>
  <c r="G115" i="20"/>
  <c r="H113" i="20"/>
  <c r="G113" i="20"/>
  <c r="H19" i="20"/>
  <c r="G19" i="20"/>
  <c r="H35" i="20"/>
  <c r="G35" i="20"/>
  <c r="H76" i="20"/>
  <c r="G76" i="20"/>
  <c r="G30" i="20"/>
  <c r="H73" i="20"/>
  <c r="G73" i="20"/>
  <c r="H84" i="20"/>
  <c r="H67" i="20"/>
  <c r="G67" i="20"/>
  <c r="H89" i="20"/>
  <c r="H81" i="20"/>
  <c r="G81" i="20"/>
  <c r="H80" i="20"/>
  <c r="G80" i="20"/>
  <c r="H124" i="20"/>
  <c r="G124" i="20"/>
  <c r="H11" i="20"/>
  <c r="G11" i="20"/>
  <c r="H5" i="20"/>
  <c r="G21" i="20"/>
  <c r="F153" i="31"/>
  <c r="G153" i="31"/>
  <c r="F145" i="31"/>
  <c r="G145" i="31"/>
  <c r="F136" i="31"/>
  <c r="G136" i="31"/>
  <c r="F137" i="31"/>
  <c r="O4" i="31"/>
  <c r="F152" i="31"/>
  <c r="H152" i="31"/>
  <c r="N1" i="31"/>
  <c r="O1" i="31"/>
  <c r="F111" i="31"/>
  <c r="G111" i="31"/>
  <c r="F79" i="31"/>
  <c r="G79" i="31"/>
  <c r="F63" i="31"/>
  <c r="G63" i="31"/>
  <c r="G32" i="31"/>
  <c r="H32" i="31"/>
  <c r="G96" i="31"/>
  <c r="H96" i="31"/>
  <c r="N4" i="31"/>
  <c r="G21" i="31"/>
  <c r="H21" i="31"/>
  <c r="F71" i="31"/>
  <c r="G71" i="31"/>
  <c r="G78" i="31"/>
  <c r="H78" i="31"/>
  <c r="G101" i="31"/>
  <c r="H101" i="31"/>
  <c r="G41" i="31"/>
  <c r="H41" i="31"/>
  <c r="G86" i="31"/>
  <c r="H86" i="31"/>
  <c r="G29" i="31"/>
  <c r="H29" i="31"/>
  <c r="G75" i="31"/>
  <c r="H75" i="31"/>
  <c r="G143" i="31"/>
  <c r="H143" i="31"/>
  <c r="G13" i="31"/>
  <c r="H13" i="31"/>
  <c r="G27" i="31"/>
  <c r="H27" i="31"/>
  <c r="G37" i="31"/>
  <c r="H37" i="31"/>
  <c r="G100" i="31"/>
  <c r="H100" i="31"/>
  <c r="G35" i="31"/>
  <c r="H35" i="31"/>
  <c r="G99" i="31"/>
  <c r="H99" i="31"/>
  <c r="G45" i="31"/>
  <c r="H45" i="31"/>
  <c r="G128" i="31"/>
  <c r="H128" i="31"/>
  <c r="H80" i="31"/>
  <c r="G80" i="31"/>
  <c r="G68" i="31"/>
  <c r="H68" i="31"/>
  <c r="G76" i="31"/>
  <c r="H76" i="31"/>
  <c r="G91" i="31"/>
  <c r="H91" i="31"/>
  <c r="H151" i="31"/>
  <c r="G151" i="31"/>
  <c r="G108" i="31"/>
  <c r="H108" i="31"/>
  <c r="G43" i="31"/>
  <c r="H43" i="31"/>
  <c r="G107" i="31"/>
  <c r="H107" i="31"/>
  <c r="G61" i="31"/>
  <c r="H61" i="31"/>
  <c r="G109" i="31"/>
  <c r="H109" i="31"/>
  <c r="H131" i="31"/>
  <c r="G131" i="31"/>
  <c r="G51" i="31"/>
  <c r="H51" i="31"/>
  <c r="G20" i="31"/>
  <c r="H20" i="31"/>
  <c r="G81" i="31"/>
  <c r="H81" i="31"/>
  <c r="G121" i="31"/>
  <c r="H121" i="31"/>
  <c r="G123" i="31"/>
  <c r="H123" i="31"/>
  <c r="G135" i="31"/>
  <c r="H135" i="31"/>
  <c r="G115" i="31"/>
  <c r="H115" i="31"/>
  <c r="G28" i="31"/>
  <c r="H28" i="31"/>
  <c r="G113" i="31"/>
  <c r="H113" i="31"/>
  <c r="G67" i="31"/>
  <c r="H67" i="31"/>
  <c r="G72" i="31"/>
  <c r="H72" i="31"/>
  <c r="G82" i="31"/>
  <c r="H82" i="31"/>
  <c r="G38" i="31"/>
  <c r="H38" i="31"/>
  <c r="G69" i="31"/>
  <c r="H69" i="31"/>
  <c r="G9" i="31"/>
  <c r="H9" i="31"/>
  <c r="G52" i="31"/>
  <c r="H52" i="31"/>
  <c r="H120" i="31"/>
  <c r="G120" i="31"/>
  <c r="G73" i="31"/>
  <c r="H73" i="31"/>
  <c r="G11" i="31"/>
  <c r="H11" i="31"/>
  <c r="G112" i="31"/>
  <c r="H112" i="31"/>
  <c r="H144" i="31"/>
  <c r="G144" i="31"/>
  <c r="G70" i="31"/>
  <c r="H70" i="31"/>
  <c r="F103" i="31"/>
  <c r="G46" i="31"/>
  <c r="H46" i="31"/>
  <c r="F23" i="31"/>
  <c r="F95" i="31"/>
  <c r="G146" i="31"/>
  <c r="H146" i="31"/>
  <c r="G19" i="31"/>
  <c r="H19" i="31"/>
  <c r="G34" i="31"/>
  <c r="H34" i="31"/>
  <c r="G116" i="31"/>
  <c r="H116" i="31"/>
  <c r="G40" i="31"/>
  <c r="H40" i="31"/>
  <c r="G65" i="31"/>
  <c r="H65" i="31"/>
  <c r="G10" i="31"/>
  <c r="H10" i="31"/>
  <c r="G22" i="31"/>
  <c r="H22" i="31"/>
  <c r="G117" i="31"/>
  <c r="H117" i="31"/>
  <c r="G84" i="31"/>
  <c r="H84" i="31"/>
  <c r="H104" i="31"/>
  <c r="G104" i="31"/>
  <c r="G12" i="31"/>
  <c r="H12" i="31"/>
  <c r="G50" i="31"/>
  <c r="H50" i="31"/>
  <c r="G150" i="31"/>
  <c r="H150" i="31"/>
  <c r="G141" i="31"/>
  <c r="H141" i="31"/>
  <c r="H147" i="31"/>
  <c r="G147" i="31"/>
  <c r="G60" i="31"/>
  <c r="H60" i="31"/>
  <c r="G49" i="31"/>
  <c r="H49" i="31"/>
  <c r="H148" i="31"/>
  <c r="G148" i="31"/>
  <c r="J7" i="31"/>
  <c r="J4" i="31"/>
  <c r="J8" i="31"/>
  <c r="J5" i="31"/>
  <c r="J1" i="31"/>
  <c r="J6" i="31"/>
  <c r="F55" i="31"/>
  <c r="G77" i="31"/>
  <c r="H77" i="31"/>
  <c r="G133" i="31"/>
  <c r="H133" i="31"/>
  <c r="I7" i="31"/>
  <c r="I5" i="31"/>
  <c r="F15" i="31"/>
  <c r="I4" i="31"/>
  <c r="I6" i="31"/>
  <c r="I1" i="31"/>
  <c r="I8" i="31"/>
  <c r="F87" i="31"/>
  <c r="G25" i="31"/>
  <c r="H25" i="31"/>
  <c r="G57" i="31"/>
  <c r="H57" i="31"/>
  <c r="G89" i="31"/>
  <c r="H89" i="31"/>
  <c r="G18" i="31"/>
  <c r="H18" i="31"/>
  <c r="G58" i="31"/>
  <c r="H58" i="31"/>
  <c r="G114" i="31"/>
  <c r="H114" i="31"/>
  <c r="H118" i="31"/>
  <c r="G118" i="31"/>
  <c r="G154" i="31"/>
  <c r="H154" i="31"/>
  <c r="G59" i="31"/>
  <c r="H59" i="31"/>
  <c r="G93" i="31"/>
  <c r="H93" i="31"/>
  <c r="G48" i="31"/>
  <c r="H48" i="31"/>
  <c r="H125" i="31"/>
  <c r="G125" i="31"/>
  <c r="G140" i="31"/>
  <c r="H140" i="31"/>
  <c r="G142" i="31"/>
  <c r="H142" i="31"/>
  <c r="G14" i="31"/>
  <c r="H14" i="31"/>
  <c r="G56" i="31"/>
  <c r="H56" i="31"/>
  <c r="H137" i="31"/>
  <c r="G137" i="31"/>
  <c r="G16" i="31"/>
  <c r="H16" i="31"/>
  <c r="G88" i="31"/>
  <c r="H88" i="31"/>
  <c r="G30" i="31"/>
  <c r="H30" i="31"/>
  <c r="G62" i="31"/>
  <c r="H62" i="31"/>
  <c r="H122" i="31"/>
  <c r="G122" i="31"/>
  <c r="G94" i="31"/>
  <c r="H94" i="31"/>
  <c r="G26" i="31"/>
  <c r="H26" i="31"/>
  <c r="G126" i="31"/>
  <c r="H126" i="31"/>
  <c r="G127" i="31"/>
  <c r="H127" i="31"/>
  <c r="G119" i="31"/>
  <c r="H119" i="31"/>
  <c r="G105" i="31"/>
  <c r="H105" i="31"/>
  <c r="G83" i="31"/>
  <c r="H83" i="31"/>
  <c r="G17" i="31"/>
  <c r="H17" i="31"/>
  <c r="G98" i="31"/>
  <c r="H98" i="31"/>
  <c r="H124" i="31"/>
  <c r="G124" i="31"/>
  <c r="G129" i="31"/>
  <c r="H129" i="31"/>
  <c r="G66" i="31"/>
  <c r="H66" i="31"/>
  <c r="G130" i="31"/>
  <c r="H130" i="31"/>
  <c r="G33" i="31"/>
  <c r="H33" i="31"/>
  <c r="G64" i="31"/>
  <c r="H64" i="31"/>
  <c r="G92" i="31"/>
  <c r="H92" i="31"/>
  <c r="G53" i="31"/>
  <c r="H53" i="31"/>
  <c r="G97" i="31"/>
  <c r="H97" i="31"/>
  <c r="G106" i="31"/>
  <c r="H106" i="31"/>
  <c r="G132" i="31"/>
  <c r="H132" i="31"/>
  <c r="G44" i="31"/>
  <c r="H44" i="31"/>
  <c r="G74" i="31"/>
  <c r="H74" i="31"/>
  <c r="F31" i="31"/>
  <c r="G134" i="31"/>
  <c r="H134" i="31"/>
  <c r="G42" i="31"/>
  <c r="H42" i="31"/>
  <c r="G24" i="31"/>
  <c r="H24" i="31"/>
  <c r="G110" i="31"/>
  <c r="H110" i="31"/>
  <c r="F47" i="31"/>
  <c r="G102" i="31"/>
  <c r="H102" i="31"/>
  <c r="G149" i="31"/>
  <c r="H149" i="31"/>
  <c r="F39" i="31"/>
  <c r="G54" i="31"/>
  <c r="H54" i="31"/>
  <c r="G85" i="31"/>
  <c r="H85" i="31"/>
  <c r="H139" i="31"/>
  <c r="G139" i="31"/>
  <c r="G36" i="31"/>
  <c r="H36" i="31"/>
  <c r="G90" i="31"/>
  <c r="H90" i="31"/>
  <c r="G138" i="31"/>
  <c r="H138" i="31"/>
  <c r="N157" i="20"/>
  <c r="G139" i="20"/>
  <c r="G55" i="20"/>
  <c r="H3" i="20"/>
  <c r="G100" i="20"/>
  <c r="H60" i="20"/>
  <c r="G123" i="20"/>
  <c r="H46" i="20"/>
  <c r="H62" i="20"/>
  <c r="G62" i="20"/>
  <c r="H118" i="20"/>
  <c r="H54" i="20"/>
  <c r="G152" i="31"/>
  <c r="H71" i="31"/>
  <c r="H145" i="31"/>
  <c r="H79" i="31"/>
  <c r="H4" i="31"/>
  <c r="F4" i="31"/>
  <c r="H153" i="31"/>
  <c r="H136" i="31"/>
  <c r="H111" i="31"/>
  <c r="F6" i="31"/>
  <c r="H63" i="31"/>
  <c r="H6" i="31"/>
  <c r="F1" i="31"/>
  <c r="H3" i="31"/>
  <c r="G55" i="31"/>
  <c r="H55" i="31"/>
  <c r="G103" i="31"/>
  <c r="H103" i="31"/>
  <c r="F3" i="31"/>
  <c r="H8" i="31"/>
  <c r="G31" i="31"/>
  <c r="H31" i="31"/>
  <c r="F7" i="31"/>
  <c r="G87" i="31"/>
  <c r="H87" i="31"/>
  <c r="F8" i="31"/>
  <c r="F155" i="31"/>
  <c r="G39" i="31"/>
  <c r="H39" i="31"/>
  <c r="G4" i="31"/>
  <c r="G15" i="31"/>
  <c r="H15" i="31"/>
  <c r="H5" i="31"/>
  <c r="G95" i="31"/>
  <c r="H95" i="31"/>
  <c r="G47" i="31"/>
  <c r="H47" i="31"/>
  <c r="G23" i="31"/>
  <c r="H23" i="31"/>
  <c r="H7" i="31"/>
  <c r="F5" i="31"/>
  <c r="G1" i="31"/>
  <c r="G7" i="31"/>
  <c r="G5" i="31"/>
  <c r="G6" i="31"/>
  <c r="G8" i="31"/>
  <c r="H155" i="31"/>
  <c r="G155" i="31"/>
  <c r="G3" i="31"/>
  <c r="H112" i="20" l="1"/>
  <c r="G112" i="20"/>
  <c r="H66" i="20"/>
  <c r="G66" i="20"/>
  <c r="H107" i="20"/>
  <c r="G107" i="20"/>
  <c r="H15" i="20"/>
  <c r="G15" i="20"/>
  <c r="G143" i="20"/>
  <c r="H143" i="20"/>
  <c r="H65" i="20"/>
  <c r="G65" i="20"/>
  <c r="G121" i="20"/>
  <c r="H121" i="20"/>
  <c r="H74" i="20"/>
  <c r="G74" i="20"/>
  <c r="H23" i="20"/>
  <c r="G23" i="20"/>
  <c r="H44" i="20"/>
  <c r="G44" i="20"/>
  <c r="G106" i="20"/>
  <c r="H106" i="20"/>
  <c r="H17" i="20"/>
  <c r="G17" i="20"/>
  <c r="H142" i="20"/>
  <c r="G142" i="20"/>
  <c r="G78" i="20"/>
  <c r="H78" i="20"/>
  <c r="H25" i="20"/>
  <c r="G25" i="20"/>
  <c r="G146" i="20"/>
  <c r="H146" i="20"/>
  <c r="H110" i="20"/>
  <c r="G110" i="20"/>
  <c r="G92" i="20"/>
  <c r="H92" i="20"/>
  <c r="H28" i="20"/>
  <c r="G28" i="20"/>
  <c r="H91" i="20"/>
  <c r="G91" i="20"/>
  <c r="H33" i="20"/>
  <c r="G33" i="20"/>
  <c r="G70" i="20"/>
  <c r="H70" i="20"/>
  <c r="H111" i="20"/>
  <c r="G111" i="20"/>
  <c r="G105" i="20"/>
  <c r="H105" i="20"/>
  <c r="H68" i="20"/>
  <c r="G68" i="20"/>
  <c r="H86" i="20"/>
  <c r="G86" i="20"/>
  <c r="H134" i="20"/>
  <c r="G134" i="20"/>
  <c r="F162" i="20"/>
  <c r="G162" i="20" s="1"/>
  <c r="G153" i="20"/>
  <c r="H95" i="20"/>
  <c r="G95" i="20"/>
  <c r="H45" i="20"/>
  <c r="G45" i="20"/>
  <c r="T1" i="20"/>
  <c r="H126" i="20"/>
  <c r="G126" i="20"/>
  <c r="H125" i="20"/>
  <c r="G125" i="20"/>
  <c r="H133" i="20"/>
  <c r="G133" i="20"/>
  <c r="G147" i="20"/>
  <c r="H147" i="20"/>
  <c r="G77" i="20"/>
  <c r="H77" i="20"/>
  <c r="H130" i="20"/>
  <c r="G130" i="20"/>
  <c r="H10" i="20"/>
  <c r="G10" i="20"/>
  <c r="G61" i="20"/>
  <c r="H61" i="20"/>
  <c r="H98" i="20"/>
  <c r="G98" i="20"/>
  <c r="G58" i="20"/>
  <c r="K149" i="20"/>
  <c r="L149" i="20" s="1"/>
  <c r="P1" i="20"/>
  <c r="X6" i="20"/>
  <c r="BC1" i="20"/>
  <c r="G94" i="20"/>
  <c r="G120" i="20"/>
  <c r="G42" i="20"/>
  <c r="G41" i="20"/>
  <c r="H131" i="20"/>
  <c r="H132" i="20"/>
  <c r="H79" i="20"/>
  <c r="H53" i="20"/>
  <c r="G135" i="20"/>
  <c r="G144" i="20"/>
  <c r="G13" i="20"/>
  <c r="G103" i="20"/>
  <c r="Y1" i="20"/>
  <c r="F39" i="20"/>
  <c r="G51" i="20"/>
  <c r="AC162" i="20"/>
  <c r="AD162" i="20" s="1"/>
  <c r="F14" i="20"/>
  <c r="S50" i="20"/>
  <c r="F50" i="20" s="1"/>
  <c r="T50" i="20"/>
  <c r="G88" i="20"/>
  <c r="G4" i="20"/>
  <c r="L1" i="20"/>
  <c r="H114" i="20"/>
  <c r="H127" i="20"/>
  <c r="G128" i="20"/>
  <c r="H102" i="20"/>
  <c r="W1" i="20"/>
  <c r="AA1" i="20"/>
  <c r="M162" i="20"/>
  <c r="N162" i="20" s="1"/>
  <c r="O149" i="20"/>
  <c r="P149" i="20" s="1"/>
  <c r="F9" i="20"/>
  <c r="G72" i="20"/>
  <c r="H34" i="20"/>
  <c r="O1" i="20"/>
  <c r="M5" i="20"/>
  <c r="S1" i="20" l="1"/>
  <c r="H9" i="20"/>
  <c r="G9" i="20"/>
  <c r="G39" i="20"/>
  <c r="H39" i="20"/>
  <c r="F6" i="20"/>
  <c r="X1" i="20"/>
  <c r="N1" i="20"/>
  <c r="N5" i="20"/>
  <c r="M149" i="20"/>
  <c r="N149" i="20" s="1"/>
  <c r="M1" i="20"/>
  <c r="H50" i="20"/>
  <c r="G50" i="20"/>
  <c r="G14" i="20"/>
  <c r="H14" i="20"/>
  <c r="H6" i="20" l="1"/>
  <c r="H1" i="20"/>
  <c r="G6" i="20"/>
  <c r="G1" i="20"/>
  <c r="F149" i="20"/>
  <c r="F1" i="20"/>
  <c r="H149" i="20" l="1"/>
  <c r="G149" i="20"/>
</calcChain>
</file>

<file path=xl/sharedStrings.xml><?xml version="1.0" encoding="utf-8"?>
<sst xmlns="http://schemas.openxmlformats.org/spreadsheetml/2006/main" count="619" uniqueCount="210">
  <si>
    <t>Year</t>
  </si>
  <si>
    <t>Tms</t>
  </si>
  <si>
    <t>G</t>
  </si>
  <si>
    <t>R</t>
  </si>
  <si>
    <t>H</t>
  </si>
  <si>
    <t>HR</t>
  </si>
  <si>
    <t>SB</t>
  </si>
  <si>
    <t>CS</t>
  </si>
  <si>
    <t>BB</t>
  </si>
  <si>
    <t>SO</t>
  </si>
  <si>
    <t>TB</t>
  </si>
  <si>
    <t>HBP</t>
  </si>
  <si>
    <t>SH</t>
  </si>
  <si>
    <t>SF</t>
  </si>
  <si>
    <t>WP</t>
  </si>
  <si>
    <t>E</t>
  </si>
  <si>
    <t>PB</t>
  </si>
  <si>
    <t>OBP</t>
  </si>
  <si>
    <t>BAbip</t>
  </si>
  <si>
    <t>SB %</t>
  </si>
  <si>
    <t>SH %</t>
  </si>
  <si>
    <t>SF %</t>
  </si>
  <si>
    <t>GIDP</t>
  </si>
  <si>
    <t>TB/PA</t>
  </si>
  <si>
    <t>BB/PA</t>
  </si>
  <si>
    <t>K/PA</t>
  </si>
  <si>
    <t>PO</t>
  </si>
  <si>
    <t>BK</t>
  </si>
  <si>
    <t>CS %</t>
  </si>
  <si>
    <t>HBP %</t>
  </si>
  <si>
    <t>GIDP %</t>
  </si>
  <si>
    <t>PO %</t>
  </si>
  <si>
    <t>BK %</t>
  </si>
  <si>
    <t>Inf. Stats</t>
  </si>
  <si>
    <t>5-Year</t>
  </si>
  <si>
    <t>1-Year</t>
  </si>
  <si>
    <t>3-Year</t>
  </si>
  <si>
    <t>Known</t>
  </si>
  <si>
    <t>Infer.</t>
  </si>
  <si>
    <t>BK % R/A</t>
  </si>
  <si>
    <t>CS % R/A</t>
  </si>
  <si>
    <t>GIDP % R/A</t>
  </si>
  <si>
    <t>HBP % R/A</t>
  </si>
  <si>
    <t>PO % R/A</t>
  </si>
  <si>
    <t>SB % R/A</t>
  </si>
  <si>
    <t>SH % R/A</t>
  </si>
  <si>
    <t>SF % R/A</t>
  </si>
  <si>
    <t>Final</t>
  </si>
  <si>
    <t>Fld. DP</t>
  </si>
  <si>
    <t>Fld. DP %</t>
  </si>
  <si>
    <t>% Diff.</t>
  </si>
  <si>
    <t>% Diff. R/A</t>
  </si>
  <si>
    <t>IBB</t>
  </si>
  <si>
    <t>IBB %</t>
  </si>
  <si>
    <t>IBB % R/A</t>
  </si>
  <si>
    <t>AB</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</si>
  <si>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</si>
  <si>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</si>
  <si>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</si>
  <si>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</si>
  <si>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</si>
  <si>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</si>
  <si>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</si>
  <si>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</si>
  <si>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</si>
  <si>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</si>
  <si>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</si>
  <si>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</si>
  <si>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</si>
  <si>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</si>
  <si>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</si>
  <si>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</si>
  <si>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</si>
  <si>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</si>
  <si>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</si>
  <si>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</si>
  <si>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</si>
  <si>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2B</t>
  </si>
  <si>
    <t>3B</t>
  </si>
  <si>
    <t>SLG</t>
  </si>
  <si>
    <t>OPS</t>
  </si>
  <si>
    <t>Averages since 1901</t>
  </si>
  <si>
    <t>AVG</t>
  </si>
  <si>
    <t>PA/BF</t>
  </si>
  <si>
    <t>1B</t>
  </si>
  <si>
    <t>R/G</t>
  </si>
  <si>
    <t>1876 Correl</t>
  </si>
  <si>
    <t>1901 Correl</t>
  </si>
  <si>
    <t>Averages since 1876</t>
  </si>
  <si>
    <t>Averages since 1954</t>
  </si>
  <si>
    <t>Averages since 1998</t>
  </si>
  <si>
    <t>Totals since 1876</t>
  </si>
  <si>
    <t>Post-Expansion MLB</t>
  </si>
  <si>
    <t>The Formative Years</t>
  </si>
  <si>
    <t>The AL, NL, and NLPB</t>
  </si>
  <si>
    <t xml:space="preserve">Major League Expansion </t>
  </si>
  <si>
    <t>R/PA</t>
  </si>
  <si>
    <t>HR/TB</t>
  </si>
  <si>
    <t>All DP</t>
  </si>
  <si>
    <t>StDev</t>
  </si>
  <si>
    <t>Season/E</t>
  </si>
  <si>
    <t>R/TB</t>
  </si>
  <si>
    <t>Tot.</t>
  </si>
  <si>
    <t>CSP/TB</t>
  </si>
  <si>
    <t>R/Tm/GE</t>
  </si>
  <si>
    <t>BsR</t>
  </si>
  <si>
    <t>ERP</t>
  </si>
  <si>
    <t>RCt</t>
  </si>
  <si>
    <t>XR</t>
  </si>
  <si>
    <t>Base Runs Raw (BsR) was created  by David Smyth. Estimated Runs Produced (ERP) was created by Paul Johnson. Extrapolated Runs (XR) was created by Jim Furtado. Runs Created Technical (RCT) was created by Bill James. Further information about runs estimators can be found at https://sabr.org/sabermetrics/statistics.</t>
  </si>
  <si>
    <t>Each % stat between rows "A" and "J" uses inferred statistics based on 1-yr, 3-yr, and 5-yr trends. Random array data was based on averages and trends to assign reliable whole values corresponding statistics. Inferred percentages are noted in red italics. Please see the accompanying tables for further information about the random array data used.</t>
  </si>
  <si>
    <t>All statistical totals in the chart below was gratefully collected from https://www.baseball-reference.com/leagues/. Negro Leagues Professional Baseball data is included in these totals as they have thankfully--albeit belatedly--been officially recognized as major leagues. For more statistical data regarding individual players, please visit https://www.baseball-reference.com/negro-leagues-are-major-leagues.shtml.</t>
  </si>
  <si>
    <t>R/GD and E/GD measure the differential (gap) between the teams who scored the least/most runs or committed the fewest/most errors. For seasons where there were significant differences in the number of games played between teams, only teams who played at least 80% of the total number of games of the team with the most games played that season were included.</t>
  </si>
  <si>
    <t>Data retrieved from Sports Reference: https://www.baseball-reference.com/leagues/majors/</t>
  </si>
  <si>
    <t>All Major Leagues: The Entire Relevant History, 1876 - 2021: Team Totals/Team/Game</t>
  </si>
  <si>
    <t>All Major Leagues: The Formative Years, 1876 - 1900: Team Totals/Team/Game</t>
  </si>
  <si>
    <t>All Major Leagues: Since the Formation of the AL in 1901: Team Totals/Team/Game</t>
  </si>
  <si>
    <t>The AL, NL, and NLPB, 1901 - 1953: Team Totals/Team/Game</t>
  </si>
  <si>
    <t>Major League Baseball: Since 1954: Team Totals/Team/Game</t>
  </si>
  <si>
    <t>Major League Baseball: Early Expansion, 1954 - 1997: Team Totals/Team/Game</t>
  </si>
  <si>
    <t>Major League Baseball: Since Expansion to 30 Teams in 1998: Team Totals/Team/Game</t>
  </si>
  <si>
    <t>BF-PA</t>
  </si>
  <si>
    <t>BIP</t>
  </si>
  <si>
    <t>K/BB</t>
  </si>
  <si>
    <t>R/GD</t>
  </si>
  <si>
    <t>E/GD</t>
  </si>
  <si>
    <t>Null</t>
  </si>
  <si>
    <t>Low</t>
  </si>
  <si>
    <t>High</t>
  </si>
  <si>
    <t>StDev.</t>
  </si>
  <si>
    <t>Correl</t>
  </si>
  <si>
    <t>*Years with blue text indicate an expansion year where at least four teams were added</t>
  </si>
  <si>
    <t>Terms:</t>
  </si>
  <si>
    <t>BB = Walks</t>
  </si>
  <si>
    <t>HBP = Hit By Pitch</t>
  </si>
  <si>
    <t>SO = Strikeout</t>
  </si>
  <si>
    <t>HR = Home Run</t>
  </si>
  <si>
    <t>BF-PA = Batters Faced or Plate Appearances, depending on pitching or batting</t>
  </si>
  <si>
    <r>
      <t>BIP = Balls in Play (</t>
    </r>
    <r>
      <rPr>
        <i/>
        <sz val="10"/>
        <color rgb="FFC00000"/>
        <rFont val="Calibri"/>
        <family val="2"/>
        <scheme val="minor"/>
      </rPr>
      <t>The batter hit the ball into a spot where a fielder could make a play on it</t>
    </r>
    <r>
      <rPr>
        <sz val="10"/>
        <color rgb="FFC00000"/>
        <rFont val="Calibri"/>
        <family val="2"/>
        <scheme val="minor"/>
      </rPr>
      <t>)</t>
    </r>
  </si>
  <si>
    <r>
      <t>BAbip = Batting Average on balls in play (</t>
    </r>
    <r>
      <rPr>
        <i/>
        <sz val="10"/>
        <color rgb="FFC00000"/>
        <rFont val="Calibri"/>
        <family val="2"/>
        <scheme val="minor"/>
      </rPr>
      <t>How often a batter reaches base safely on bip</t>
    </r>
    <r>
      <rPr>
        <sz val="10"/>
        <color rgb="FFC00000"/>
        <rFont val="Calibri"/>
        <family val="2"/>
        <scheme val="minor"/>
      </rPr>
      <t>)</t>
    </r>
  </si>
  <si>
    <t>R/G = Runs per Game</t>
  </si>
  <si>
    <t>K/BB = Strikeouts per Walk</t>
  </si>
  <si>
    <t>R/GD = The difference between the highest and lowest scoring teams</t>
  </si>
  <si>
    <t>E/GD = The difference between the teams that made the most and fewest errors</t>
  </si>
  <si>
    <t>There was an average of 0.346 Double Plays/Tm/Gm from 1876 - 1900</t>
  </si>
  <si>
    <t>There was an average of 0.455 Double Plays/Tm/Gm from 1998 - 2021</t>
  </si>
  <si>
    <t>The average team fielding percentage from 1876 - 1900 was 0.9138</t>
  </si>
  <si>
    <t>The average team fielding percentage from 1998 - 2021 was 0.9831</t>
  </si>
  <si>
    <t>There was an average of 0.470 Double Plays/Tm/Gm from 1954 - 1997</t>
  </si>
  <si>
    <t>The average team fielding percentage from 1954 - 1997 was 0.9782</t>
  </si>
  <si>
    <t>There was an average of 0.408 Double Plays/Tm/Gm from 1901 - 1953</t>
  </si>
  <si>
    <t>The average team fielding percentage from 1901 - 1943 was 0.9655</t>
  </si>
  <si>
    <t>There was an average of 0.464 Double Plays/Tm/Gm from 1954 - 2021</t>
  </si>
  <si>
    <t>The average team fielding percentage from 1954 - 2021 was 0.99797</t>
  </si>
  <si>
    <t>There was an average of 0.444 Double Plays/Tm/Gm from 1901 - 2021</t>
  </si>
  <si>
    <t>The average team fielding percentage from 1901 - 2021 was 0.9731</t>
  </si>
  <si>
    <t>There was an average of 0.436 Double-Plays/Tm/Gm from 1876 - 2021</t>
  </si>
  <si>
    <t>The average team fielding percentage from 1876 - 2021 was 0.9634</t>
  </si>
  <si>
    <t>Modern Era Correl (1901 -)</t>
  </si>
  <si>
    <t>EIG</t>
  </si>
  <si>
    <t>N/A</t>
  </si>
  <si>
    <t>Bt</t>
  </si>
  <si>
    <t>BtE/TB</t>
  </si>
  <si>
    <t>A1b/TB</t>
  </si>
  <si>
    <t>A1b</t>
  </si>
  <si>
    <t>BtE</t>
  </si>
  <si>
    <t>CSP</t>
  </si>
  <si>
    <t>A1b/PA</t>
  </si>
  <si>
    <t>EIG x4.4</t>
  </si>
  <si>
    <t>sOR</t>
  </si>
  <si>
    <t>Original OR</t>
  </si>
  <si>
    <t>X Variable 1</t>
  </si>
  <si>
    <t>Base Runs (BsR): SUMMARY OUTPUT</t>
  </si>
  <si>
    <t>Author: S. Christopher Michaels</t>
  </si>
  <si>
    <t>Estimated Runs Produced (ERP): SUMMARY OUTPUT</t>
  </si>
  <si>
    <t>Author: Paul Johnson</t>
  </si>
  <si>
    <t>Original Outcomes Runs (oOR):SUMMARY OUTPUT</t>
  </si>
  <si>
    <t>Author: Bill James</t>
  </si>
  <si>
    <t>Runs Created Technical (RCt): SUMMARY OUTPUT</t>
  </si>
  <si>
    <t>Extrapolated Runs (XR): SUMMARY OUTPUT</t>
  </si>
  <si>
    <t>Author: Jim Furtado</t>
  </si>
  <si>
    <t>Lower 99.0%</t>
  </si>
  <si>
    <t>Upper 99.0%</t>
  </si>
  <si>
    <t>Runs Batted In (RBI): SUMMARY OUTPUT</t>
  </si>
  <si>
    <t>Traditional Metric</t>
  </si>
  <si>
    <t>Standard Outcomes Runs (sOR):SUMMARY OUTPUT</t>
  </si>
  <si>
    <t>1SD: 98.2% - 101.8%</t>
  </si>
  <si>
    <t>2SD: 96.4% - 103.6%</t>
  </si>
  <si>
    <t>73% of years w/i 1.8%, 97% w/i 3.6%</t>
  </si>
  <si>
    <t>73% of years w/i 1.8%, 94% w/i 3.6%</t>
  </si>
  <si>
    <t>35% of years w/i 1.8%, 55% w/i 3.6%</t>
  </si>
  <si>
    <t>40% of years w/i 1.8%, 53% w/i 3.6%</t>
  </si>
  <si>
    <t>36% of years w/i 1.8%, 50% w/i 3.6%</t>
  </si>
  <si>
    <t>2021 KBO</t>
  </si>
  <si>
    <t>2019 JPL</t>
  </si>
  <si>
    <t>2019 JCL</t>
  </si>
  <si>
    <t>2021 CPBL</t>
  </si>
  <si>
    <t>BA</t>
  </si>
  <si>
    <t>DP%</t>
  </si>
  <si>
    <t>K</t>
  </si>
  <si>
    <t>GDP</t>
  </si>
  <si>
    <t>2021 LBPRC</t>
  </si>
  <si>
    <t>2021 LIDOM</t>
  </si>
  <si>
    <t>2021 LVBP</t>
  </si>
  <si>
    <t>OOR</t>
  </si>
  <si>
    <t>Foreign Baseball Leagues</t>
  </si>
  <si>
    <t>2019 NPB</t>
  </si>
  <si>
    <t>RMSE</t>
  </si>
  <si>
    <t>Author: David Smyth</t>
  </si>
  <si>
    <t>RMSE/Tm/Sea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</si>
</sst>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
    <numFmt numFmtId="165" formatCode="0.0000"/>
    <numFmt numFmtId="166" formatCode="0.000%"/>
    <numFmt numFmtId="167" formatCode="0.0"/>
    <numFmt numFmtId="168" formatCode="#,##0.000"/>
    <numFmt numFmtId="169" formatCode="#,##0.0"/>
    <numFmt numFmtId="170" formatCode="0.0%"/>
  </numFmts>
  <fonts count="84" x14ac:knownFonts="1">
    <font>
      <sz val="12"/>
      <color theme="1"/>
      <name val="Calibri"/>
      <family val="2"/>
      <scheme val="minor"/>
    </font>
    <font>
      <sz val="12"/>
      <color theme="1"/>
      <name val="Calibri"/>
      <family val="2"/>
      <scheme val="minor"/>
    </font>
    <font>
      <sz val="12"/>
      <color theme="0"/>
      <name val="Calibri"/>
      <family val="2"/>
      <scheme val="minor"/>
    </font>
    <font>
      <sz val="12"/>
      <color rgb="FF9C0006"/>
      <name val="Calibri"/>
      <family val="2"/>
      <scheme val="minor"/>
    </font>
    <font>
      <b/>
      <sz val="12"/>
      <color rgb="FFFA7D00"/>
      <name val="Calibri"/>
      <family val="2"/>
      <scheme val="minor"/>
    </font>
    <font>
      <b/>
      <sz val="12"/>
      <color theme="0"/>
      <name val="Calibri"/>
      <family val="2"/>
      <scheme val="minor"/>
    </font>
    <font>
      <i/>
      <sz val="12"/>
      <color rgb="FF7F7F7F"/>
      <name val="Calibri"/>
      <family val="2"/>
      <scheme val="minor"/>
    </font>
    <font>
      <sz val="12"/>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2"/>
      <color rgb="FF3F3F76"/>
      <name val="Calibri"/>
      <family val="2"/>
      <scheme val="minor"/>
    </font>
    <font>
      <sz val="12"/>
      <color rgb="FFFA7D00"/>
      <name val="Calibri"/>
      <family val="2"/>
      <scheme val="minor"/>
    </font>
    <font>
      <sz val="12"/>
      <color rgb="FF9C5700"/>
      <name val="Calibri"/>
      <family val="2"/>
      <scheme val="minor"/>
    </font>
    <font>
      <b/>
      <sz val="12"/>
      <color rgb="FF3F3F3F"/>
      <name val="Calibri"/>
      <family val="2"/>
      <scheme val="minor"/>
    </font>
    <font>
      <sz val="18"/>
      <color theme="3"/>
      <name val="Calibri Light"/>
      <family val="2"/>
      <scheme val="major"/>
    </font>
    <font>
      <b/>
      <sz val="12"/>
      <color theme="1"/>
      <name val="Calibri"/>
      <family val="2"/>
      <scheme val="minor"/>
    </font>
    <font>
      <sz val="12"/>
      <color rgb="FFFF0000"/>
      <name val="Calibri"/>
      <family val="2"/>
      <scheme val="minor"/>
    </font>
    <font>
      <sz val="10"/>
      <color theme="1"/>
      <name val="Calibri"/>
      <family val="2"/>
      <scheme val="minor"/>
    </font>
    <font>
      <b/>
      <sz val="10"/>
      <color theme="1"/>
      <name val="Calibri"/>
      <family val="2"/>
      <scheme val="minor"/>
    </font>
    <font>
      <sz val="10"/>
      <color theme="1"/>
      <name val="Calibri"/>
      <family val="2"/>
    </font>
    <font>
      <b/>
      <sz val="10"/>
      <color theme="8" tint="-0.249977111117893"/>
      <name val="Calibri"/>
      <family val="2"/>
    </font>
    <font>
      <b/>
      <sz val="10"/>
      <color theme="1"/>
      <name val="Calibri"/>
      <family val="2"/>
    </font>
    <font>
      <sz val="10"/>
      <color rgb="FFC00000"/>
      <name val="Calibri"/>
      <family val="2"/>
      <scheme val="minor"/>
    </font>
    <font>
      <b/>
      <sz val="10"/>
      <color theme="0"/>
      <name val="Calibri"/>
      <family val="2"/>
      <scheme val="minor"/>
    </font>
    <font>
      <b/>
      <sz val="10"/>
      <name val="Calibri"/>
      <family val="2"/>
      <scheme val="minor"/>
    </font>
    <font>
      <b/>
      <sz val="10"/>
      <color rgb="FFC00000"/>
      <name val="Calibri"/>
      <family val="2"/>
      <scheme val="minor"/>
    </font>
    <font>
      <b/>
      <sz val="10"/>
      <color rgb="FFC00000"/>
      <name val="Calibri"/>
      <family val="2"/>
    </font>
    <font>
      <b/>
      <sz val="10"/>
      <color theme="4" tint="-0.249977111117893"/>
      <name val="Calibri"/>
      <family val="2"/>
    </font>
    <font>
      <b/>
      <sz val="10"/>
      <color theme="0"/>
      <name val="Calibri"/>
      <family val="2"/>
    </font>
    <font>
      <sz val="10"/>
      <color rgb="FFFF0000"/>
      <name val="Calibri"/>
      <family val="2"/>
    </font>
    <font>
      <b/>
      <sz val="10"/>
      <color theme="9" tint="-0.499984740745262"/>
      <name val="Calibri"/>
      <family val="2"/>
    </font>
    <font>
      <sz val="10"/>
      <color theme="0"/>
      <name val="Calibri"/>
      <family val="2"/>
    </font>
    <font>
      <sz val="10"/>
      <color rgb="FFC00000"/>
      <name val="Calibri"/>
      <family val="2"/>
    </font>
    <font>
      <i/>
      <sz val="10"/>
      <color theme="4" tint="-0.499984740745262"/>
      <name val="Calibri"/>
      <family val="2"/>
    </font>
    <font>
      <i/>
      <sz val="10"/>
      <color theme="1"/>
      <name val="Calibri"/>
      <family val="2"/>
    </font>
    <font>
      <b/>
      <sz val="10"/>
      <color theme="7" tint="-0.499984740745262"/>
      <name val="Calibri"/>
      <family val="2"/>
    </font>
    <font>
      <i/>
      <sz val="9"/>
      <color rgb="FFC00000"/>
      <name val="Calibri"/>
      <family val="2"/>
      <scheme val="minor"/>
    </font>
    <font>
      <i/>
      <sz val="10"/>
      <color rgb="FFC00000"/>
      <name val="Calibri"/>
      <family val="2"/>
      <scheme val="minor"/>
    </font>
    <font>
      <sz val="10"/>
      <color rgb="FF000000"/>
      <name val="Calibri"/>
      <family val="2"/>
    </font>
    <font>
      <b/>
      <sz val="10"/>
      <color rgb="FF2F75B5"/>
      <name val="Calibri"/>
      <family val="2"/>
    </font>
    <font>
      <u/>
      <sz val="12"/>
      <color theme="10"/>
      <name val="Calibri"/>
      <family val="2"/>
      <scheme val="minor"/>
    </font>
    <font>
      <i/>
      <u/>
      <sz val="9"/>
      <color theme="10"/>
      <name val="Calibri"/>
      <family val="2"/>
      <scheme val="minor"/>
    </font>
    <font>
      <b/>
      <sz val="9"/>
      <color theme="1"/>
      <name val="Calibri"/>
      <family val="2"/>
      <scheme val="minor"/>
    </font>
    <font>
      <sz val="10"/>
      <name val="Calibri"/>
      <family val="2"/>
      <scheme val="minor"/>
    </font>
    <font>
      <sz val="12"/>
      <name val="Calibri"/>
      <family val="2"/>
      <scheme val="minor"/>
    </font>
    <font>
      <i/>
      <sz val="9.5"/>
      <color rgb="FFC00000"/>
      <name val="Calibri"/>
      <family val="2"/>
      <scheme val="minor"/>
    </font>
    <font>
      <sz val="9"/>
      <color theme="1"/>
      <name val="Calibri"/>
      <family val="2"/>
      <scheme val="minor"/>
    </font>
    <font>
      <i/>
      <sz val="10"/>
      <color theme="8" tint="-0.249977111117893"/>
      <name val="Calibri"/>
      <family val="2"/>
      <scheme val="minor"/>
    </font>
    <font>
      <i/>
      <sz val="12"/>
      <color theme="1"/>
      <name val="Calibri"/>
      <family val="2"/>
      <scheme val="minor"/>
    </font>
    <font>
      <b/>
      <i/>
      <sz val="10"/>
      <color theme="0"/>
      <name val="Calibri"/>
      <family val="2"/>
    </font>
    <font>
      <b/>
      <i/>
      <sz val="10"/>
      <color theme="9" tint="-0.499984740745262"/>
      <name val="Calibri"/>
      <family val="2"/>
    </font>
    <font>
      <b/>
      <i/>
      <sz val="10"/>
      <color rgb="FFC00000"/>
      <name val="Calibri"/>
      <family val="2"/>
    </font>
    <font>
      <i/>
      <sz val="10"/>
      <color rgb="FFFF0000"/>
      <name val="Calibri"/>
      <family val="2"/>
    </font>
    <font>
      <b/>
      <sz val="10"/>
      <name val="Calibri"/>
      <family val="2"/>
    </font>
    <font>
      <b/>
      <i/>
      <sz val="10"/>
      <name val="Calibri"/>
      <family val="2"/>
    </font>
    <font>
      <b/>
      <sz val="16"/>
      <color theme="7" tint="-0.499984740745262"/>
      <name val="Calibri"/>
      <family val="2"/>
    </font>
    <font>
      <b/>
      <i/>
      <sz val="10"/>
      <color theme="7" tint="-0.499984740745262"/>
      <name val="Calibri"/>
      <family val="2"/>
    </font>
    <font>
      <b/>
      <sz val="16"/>
      <name val="Calibri"/>
      <family val="2"/>
    </font>
    <font>
      <b/>
      <sz val="16"/>
      <color theme="9" tint="-0.499984740745262"/>
      <name val="Calibri"/>
      <family val="2"/>
    </font>
    <font>
      <b/>
      <sz val="16"/>
      <color theme="0"/>
      <name val="Calibri"/>
      <family val="2"/>
    </font>
    <font>
      <b/>
      <i/>
      <sz val="10"/>
      <color theme="7" tint="-0.249977111117893"/>
      <name val="Calibri"/>
      <family val="2"/>
    </font>
    <font>
      <b/>
      <i/>
      <sz val="10"/>
      <color rgb="FFFFFF00"/>
      <name val="Calibri"/>
      <family val="2"/>
    </font>
    <font>
      <b/>
      <i/>
      <sz val="10"/>
      <color theme="5"/>
      <name val="Calibri"/>
      <family val="2"/>
    </font>
    <font>
      <sz val="10"/>
      <color theme="4" tint="-0.499984740745262"/>
      <name val="Calibri"/>
      <family val="2"/>
    </font>
    <font>
      <b/>
      <sz val="10"/>
      <color rgb="FF000000"/>
      <name val="Calibri"/>
      <family val="2"/>
    </font>
    <font>
      <b/>
      <i/>
      <sz val="10"/>
      <color rgb="FF00B050"/>
      <name val="Calibri"/>
      <family val="2"/>
    </font>
    <font>
      <b/>
      <i/>
      <sz val="10"/>
      <color theme="5" tint="-0.499984740745262"/>
      <name val="Calibri"/>
      <family val="2"/>
    </font>
    <font>
      <b/>
      <sz val="10"/>
      <color theme="5" tint="-0.499984740745262"/>
      <name val="Calibri"/>
      <family val="2"/>
    </font>
    <font>
      <i/>
      <sz val="10"/>
      <color rgb="FF000000"/>
      <name val="Calibri"/>
      <family val="2"/>
    </font>
    <font>
      <sz val="12"/>
      <color theme="1"/>
      <name val="Calibri"/>
      <family val="2"/>
    </font>
    <font>
      <b/>
      <sz val="12"/>
      <color theme="9" tint="-0.499984740745262"/>
      <name val="Calibri"/>
      <family val="2"/>
    </font>
    <font>
      <b/>
      <sz val="12"/>
      <name val="Calibri"/>
      <family val="2"/>
    </font>
    <font>
      <b/>
      <sz val="12"/>
      <color theme="7" tint="-0.499984740745262"/>
      <name val="Calibri"/>
      <family val="2"/>
    </font>
    <font>
      <b/>
      <sz val="12"/>
      <color theme="0"/>
      <name val="Calibri"/>
      <family val="2"/>
    </font>
    <font>
      <b/>
      <sz val="12"/>
      <color theme="1"/>
      <name val="Calibri"/>
      <family val="2"/>
    </font>
    <font>
      <b/>
      <sz val="12"/>
      <color theme="4" tint="-0.249977111117893"/>
      <name val="Calibri"/>
      <family val="2"/>
    </font>
    <font>
      <b/>
      <i/>
      <sz val="12"/>
      <color theme="7" tint="-0.499984740745262"/>
      <name val="Calibri"/>
      <family val="2"/>
    </font>
    <font>
      <b/>
      <sz val="12"/>
      <color rgb="FFC00000"/>
      <name val="Calibri"/>
      <family val="2"/>
    </font>
    <font>
      <b/>
      <sz val="12"/>
      <color rgb="FFFF0000"/>
      <name val="Calibri"/>
      <family val="2"/>
      <scheme val="minor"/>
    </font>
    <font>
      <b/>
      <i/>
      <sz val="12"/>
      <color rgb="FFFF0000"/>
      <name val="Calibri"/>
      <family val="2"/>
      <scheme val="minor"/>
    </font>
    <font>
      <b/>
      <sz val="14"/>
      <color theme="7" tint="-0.499984740745262"/>
      <name val="Calibri"/>
      <family val="2"/>
    </font>
    <font>
      <b/>
      <sz val="10"/>
      <color theme="7" tint="-0.249977111117893"/>
      <name val="Calibri"/>
      <family val="2"/>
    </font>
    <font>
      <b/>
      <i/>
      <sz val="10"/>
      <color rgb="FF000000"/>
      <name val="Calibri"/>
      <family val="2"/>
    </font>
  </fonts>
  <fills count="6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0.499984740745262"/>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499984740745262"/>
        <bgColor indexed="64"/>
      </patternFill>
    </fill>
    <fill>
      <patternFill patternType="solid">
        <fgColor theme="7" tint="-0.49998474074526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5" tint="-0.499984740745262"/>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6" tint="-0.499984740745262"/>
        <bgColor indexed="64"/>
      </patternFill>
    </fill>
    <fill>
      <patternFill patternType="solid">
        <fgColor theme="9" tint="0.39997558519241921"/>
        <bgColor indexed="64"/>
      </patternFill>
    </fill>
    <fill>
      <patternFill patternType="solid">
        <fgColor rgb="FFC6E0B4"/>
        <bgColor rgb="FF000000"/>
      </patternFill>
    </fill>
    <fill>
      <patternFill patternType="solid">
        <fgColor rgb="FFE2EFDA"/>
        <bgColor rgb="FF000000"/>
      </patternFill>
    </fill>
    <fill>
      <patternFill patternType="solid">
        <fgColor rgb="FFFFF2CC"/>
        <bgColor rgb="FF000000"/>
      </patternFill>
    </fill>
    <fill>
      <patternFill patternType="solid">
        <fgColor rgb="FFFCE4D6"/>
        <bgColor rgb="FF000000"/>
      </patternFill>
    </fill>
    <fill>
      <patternFill patternType="solid">
        <fgColor rgb="FFE7E6E6"/>
        <bgColor rgb="FF000000"/>
      </patternFill>
    </fill>
    <fill>
      <patternFill patternType="solid">
        <fgColor rgb="FFD0CECE"/>
        <bgColor rgb="FF000000"/>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indexed="64"/>
      </bottom>
      <diagonal/>
    </border>
    <border>
      <left/>
      <right/>
      <top style="medium">
        <color indexed="64"/>
      </top>
      <bottom style="thin">
        <color indexed="64"/>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theme="1"/>
      </right>
      <top/>
      <bottom style="thin">
        <color theme="1"/>
      </bottom>
      <diagonal/>
    </border>
    <border>
      <left style="thin">
        <color theme="1"/>
      </left>
      <right style="thin">
        <color theme="1"/>
      </right>
      <top style="thin">
        <color theme="1"/>
      </top>
      <bottom/>
      <diagonal/>
    </border>
    <border>
      <left/>
      <right style="thin">
        <color theme="1"/>
      </right>
      <top style="thin">
        <color theme="1"/>
      </top>
      <bottom/>
      <diagonal/>
    </border>
    <border>
      <left style="thin">
        <color theme="1"/>
      </left>
      <right/>
      <top style="thin">
        <color theme="1"/>
      </top>
      <bottom/>
      <diagonal/>
    </border>
    <border>
      <left style="thin">
        <color theme="1"/>
      </left>
      <right/>
      <top/>
      <bottom style="thin">
        <color theme="1"/>
      </bottom>
      <diagonal/>
    </border>
    <border>
      <left/>
      <right/>
      <top style="thin">
        <color theme="1"/>
      </top>
      <bottom style="thin">
        <color theme="1"/>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bottom/>
      <diagonal/>
    </border>
    <border>
      <left/>
      <right style="medium">
        <color rgb="FF000000"/>
      </right>
      <top/>
      <bottom style="medium">
        <color rgb="FF000000"/>
      </bottom>
      <diagonal/>
    </border>
    <border>
      <left/>
      <right style="medium">
        <color rgb="FF000000"/>
      </right>
      <top/>
      <bottom/>
      <diagonal/>
    </border>
    <border>
      <left/>
      <right/>
      <top/>
      <bottom style="medium">
        <color rgb="FF000000"/>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theme="1"/>
      </bottom>
      <diagonal/>
    </border>
    <border>
      <left/>
      <right/>
      <top style="thin">
        <color indexed="64"/>
      </top>
      <bottom style="thin">
        <color theme="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26" borderId="0" applyNumberFormat="0" applyBorder="0" applyAlignment="0" applyProtection="0"/>
    <xf numFmtId="0" fontId="4" fillId="27" borderId="2" applyNumberFormat="0" applyAlignment="0" applyProtection="0"/>
    <xf numFmtId="0" fontId="5" fillId="28" borderId="3" applyNumberFormat="0" applyAlignment="0" applyProtection="0"/>
    <xf numFmtId="0" fontId="6" fillId="0" borderId="0" applyNumberFormat="0" applyFill="0" applyBorder="0" applyAlignment="0" applyProtection="0"/>
    <xf numFmtId="0" fontId="7" fillId="29" borderId="0" applyNumberFormat="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11" fillId="30" borderId="2" applyNumberFormat="0" applyAlignment="0" applyProtection="0"/>
    <xf numFmtId="0" fontId="12" fillId="0" borderId="7" applyNumberFormat="0" applyFill="0" applyAlignment="0" applyProtection="0"/>
    <xf numFmtId="0" fontId="13" fillId="31" borderId="0" applyNumberFormat="0" applyBorder="0" applyAlignment="0" applyProtection="0"/>
    <xf numFmtId="0" fontId="1" fillId="32" borderId="8" applyNumberFormat="0" applyFont="0" applyAlignment="0" applyProtection="0"/>
    <xf numFmtId="0" fontId="14" fillId="27" borderId="9" applyNumberFormat="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0" borderId="0" applyNumberFormat="0" applyFill="0" applyBorder="0" applyAlignment="0" applyProtection="0"/>
    <xf numFmtId="0" fontId="1" fillId="0" borderId="0"/>
    <xf numFmtId="0" fontId="41" fillId="0" borderId="0" applyNumberFormat="0" applyFill="0" applyBorder="0" applyAlignment="0" applyProtection="0"/>
  </cellStyleXfs>
  <cellXfs count="519">
    <xf numFmtId="0" fontId="0" fillId="0" borderId="0" xfId="0"/>
    <xf numFmtId="165" fontId="2" fillId="41" borderId="0" xfId="0" applyNumberFormat="1" applyFont="1" applyFill="1" applyBorder="1" applyAlignment="1">
      <alignment horizontal="center" vertical="center"/>
    </xf>
    <xf numFmtId="165" fontId="19" fillId="41" borderId="0" xfId="0" applyNumberFormat="1" applyFont="1" applyFill="1" applyBorder="1" applyAlignment="1">
      <alignment horizontal="center" vertical="center"/>
    </xf>
    <xf numFmtId="166" fontId="23" fillId="41" borderId="0" xfId="0" applyNumberFormat="1" applyFont="1" applyFill="1" applyBorder="1" applyAlignment="1">
      <alignment horizontal="center" vertical="center"/>
    </xf>
    <xf numFmtId="166" fontId="26" fillId="41" borderId="0" xfId="0" applyNumberFormat="1" applyFont="1" applyFill="1" applyBorder="1" applyAlignment="1">
      <alignment horizontal="center" vertical="center"/>
    </xf>
    <xf numFmtId="166" fontId="24" fillId="41" borderId="0" xfId="0" applyNumberFormat="1" applyFont="1" applyFill="1" applyBorder="1" applyAlignment="1">
      <alignment horizontal="center" vertical="center" wrapText="1"/>
    </xf>
    <xf numFmtId="166" fontId="19" fillId="41" borderId="0" xfId="0" applyNumberFormat="1" applyFont="1" applyFill="1" applyBorder="1" applyAlignment="1">
      <alignment horizontal="center" vertical="center"/>
    </xf>
    <xf numFmtId="166" fontId="19" fillId="41" borderId="0" xfId="0" applyNumberFormat="1" applyFont="1" applyFill="1" applyBorder="1" applyAlignment="1">
      <alignment horizontal="center" vertical="center" wrapText="1"/>
    </xf>
    <xf numFmtId="166" fontId="18" fillId="41" borderId="0" xfId="0" applyNumberFormat="1" applyFont="1" applyFill="1" applyBorder="1" applyAlignment="1">
      <alignment horizontal="center" vertical="center"/>
    </xf>
    <xf numFmtId="165" fontId="29" fillId="41" borderId="0" xfId="0" applyNumberFormat="1" applyFont="1" applyFill="1" applyBorder="1" applyAlignment="1">
      <alignment horizontal="center" vertical="center" wrapText="1"/>
    </xf>
    <xf numFmtId="165" fontId="32" fillId="41" borderId="0" xfId="0" applyNumberFormat="1" applyFont="1" applyFill="1" applyBorder="1" applyAlignment="1">
      <alignment horizontal="center" vertical="center"/>
    </xf>
    <xf numFmtId="165" fontId="27" fillId="41" borderId="0" xfId="0" applyNumberFormat="1" applyFont="1" applyFill="1" applyBorder="1" applyAlignment="1">
      <alignment horizontal="center" vertical="center" wrapText="1"/>
    </xf>
    <xf numFmtId="165" fontId="33" fillId="41" borderId="0" xfId="0" applyNumberFormat="1" applyFont="1" applyFill="1" applyBorder="1" applyAlignment="1">
      <alignment horizontal="center" vertical="center"/>
    </xf>
    <xf numFmtId="3" fontId="20" fillId="0" borderId="0" xfId="0" applyNumberFormat="1" applyFont="1" applyFill="1" applyBorder="1" applyAlignment="1">
      <alignment horizontal="center" vertical="center"/>
    </xf>
    <xf numFmtId="3" fontId="20" fillId="0" borderId="0" xfId="0" applyNumberFormat="1" applyFont="1" applyBorder="1" applyAlignment="1">
      <alignment horizontal="center" vertical="center"/>
    </xf>
    <xf numFmtId="165" fontId="21" fillId="41" borderId="0" xfId="0" applyNumberFormat="1" applyFont="1" applyFill="1" applyBorder="1" applyAlignment="1">
      <alignment horizontal="center" vertical="center"/>
    </xf>
    <xf numFmtId="165" fontId="20" fillId="41" borderId="0" xfId="0" applyNumberFormat="1" applyFont="1" applyFill="1" applyBorder="1" applyAlignment="1">
      <alignment horizontal="center" vertical="center"/>
    </xf>
    <xf numFmtId="3" fontId="20" fillId="41" borderId="0" xfId="0" applyNumberFormat="1" applyFont="1" applyFill="1" applyBorder="1" applyAlignment="1">
      <alignment horizontal="center" vertical="center"/>
    </xf>
    <xf numFmtId="1" fontId="20" fillId="41" borderId="0" xfId="0" applyNumberFormat="1" applyFont="1" applyFill="1" applyBorder="1" applyAlignment="1">
      <alignment horizontal="center" vertical="center"/>
    </xf>
    <xf numFmtId="3" fontId="27" fillId="41" borderId="0" xfId="0" applyNumberFormat="1" applyFont="1" applyFill="1" applyBorder="1" applyAlignment="1">
      <alignment horizontal="center" vertical="center"/>
    </xf>
    <xf numFmtId="3" fontId="28" fillId="41" borderId="0" xfId="0" applyNumberFormat="1" applyFont="1" applyFill="1" applyBorder="1" applyAlignment="1">
      <alignment horizontal="center" vertical="center"/>
    </xf>
    <xf numFmtId="165" fontId="28" fillId="41" borderId="0" xfId="0" applyNumberFormat="1" applyFont="1" applyFill="1" applyBorder="1" applyAlignment="1">
      <alignment horizontal="center" vertical="center"/>
    </xf>
    <xf numFmtId="0" fontId="0" fillId="41" borderId="0" xfId="0" applyFill="1" applyBorder="1" applyAlignment="1">
      <alignment horizontal="center" vertical="center"/>
    </xf>
    <xf numFmtId="165" fontId="22" fillId="41" borderId="0" xfId="0" applyNumberFormat="1" applyFont="1" applyFill="1" applyBorder="1" applyAlignment="1">
      <alignment horizontal="center" vertical="center" wrapText="1"/>
    </xf>
    <xf numFmtId="2" fontId="27" fillId="41" borderId="0" xfId="0" applyNumberFormat="1" applyFont="1" applyFill="1" applyBorder="1" applyAlignment="1">
      <alignment horizontal="center" vertical="center"/>
    </xf>
    <xf numFmtId="165" fontId="22" fillId="38" borderId="14" xfId="0" applyNumberFormat="1" applyFont="1" applyFill="1" applyBorder="1" applyAlignment="1">
      <alignment horizontal="center" vertical="center" wrapText="1"/>
    </xf>
    <xf numFmtId="165" fontId="21" fillId="0" borderId="14" xfId="0" applyNumberFormat="1" applyFont="1" applyFill="1" applyBorder="1" applyAlignment="1">
      <alignment horizontal="center" vertical="center"/>
    </xf>
    <xf numFmtId="3" fontId="20" fillId="0" borderId="14" xfId="0" applyNumberFormat="1" applyFont="1" applyFill="1" applyBorder="1" applyAlignment="1">
      <alignment horizontal="center" vertical="center"/>
    </xf>
    <xf numFmtId="165" fontId="21" fillId="0" borderId="14" xfId="0" applyNumberFormat="1" applyFont="1" applyBorder="1" applyAlignment="1">
      <alignment horizontal="center" vertical="center"/>
    </xf>
    <xf numFmtId="1" fontId="22" fillId="35" borderId="14" xfId="0" applyNumberFormat="1" applyFont="1" applyFill="1" applyBorder="1" applyAlignment="1">
      <alignment horizontal="center" vertical="center" wrapText="1"/>
    </xf>
    <xf numFmtId="165" fontId="20" fillId="0" borderId="14" xfId="0" applyNumberFormat="1" applyFont="1" applyFill="1" applyBorder="1" applyAlignment="1">
      <alignment horizontal="center" vertical="center"/>
    </xf>
    <xf numFmtId="165" fontId="20" fillId="0" borderId="14" xfId="0" applyNumberFormat="1" applyFont="1" applyBorder="1" applyAlignment="1">
      <alignment horizontal="center" vertical="center"/>
    </xf>
    <xf numFmtId="165" fontId="33" fillId="0" borderId="14" xfId="0" applyNumberFormat="1" applyFont="1" applyFill="1" applyBorder="1" applyAlignment="1">
      <alignment horizontal="center" vertical="center"/>
    </xf>
    <xf numFmtId="165" fontId="33" fillId="34" borderId="14" xfId="0" applyNumberFormat="1" applyFont="1" applyFill="1" applyBorder="1" applyAlignment="1">
      <alignment horizontal="center" vertical="center"/>
    </xf>
    <xf numFmtId="165" fontId="32" fillId="0" borderId="14" xfId="0" applyNumberFormat="1" applyFont="1" applyFill="1" applyBorder="1" applyAlignment="1">
      <alignment horizontal="center" vertical="center"/>
    </xf>
    <xf numFmtId="165" fontId="32" fillId="49" borderId="14" xfId="0" applyNumberFormat="1" applyFont="1" applyFill="1" applyBorder="1" applyAlignment="1">
      <alignment horizontal="center" vertical="center"/>
    </xf>
    <xf numFmtId="3" fontId="20" fillId="0" borderId="14" xfId="0" applyNumberFormat="1" applyFont="1" applyBorder="1" applyAlignment="1">
      <alignment horizontal="center" vertical="center"/>
    </xf>
    <xf numFmtId="3" fontId="27" fillId="54" borderId="14" xfId="0" applyNumberFormat="1" applyFont="1" applyFill="1" applyBorder="1" applyAlignment="1">
      <alignment horizontal="center" vertical="center" wrapText="1"/>
    </xf>
    <xf numFmtId="3" fontId="27" fillId="0" borderId="14" xfId="0" applyNumberFormat="1" applyFont="1" applyFill="1" applyBorder="1" applyAlignment="1">
      <alignment horizontal="center" vertical="center"/>
    </xf>
    <xf numFmtId="2" fontId="27" fillId="0" borderId="14" xfId="0" applyNumberFormat="1" applyFont="1" applyFill="1" applyBorder="1" applyAlignment="1">
      <alignment horizontal="center" vertical="center"/>
    </xf>
    <xf numFmtId="165" fontId="35" fillId="0" borderId="14" xfId="0" applyNumberFormat="1" applyFont="1" applyBorder="1" applyAlignment="1">
      <alignment horizontal="center" vertical="center"/>
    </xf>
    <xf numFmtId="165" fontId="22" fillId="38" borderId="16" xfId="0" applyNumberFormat="1" applyFont="1" applyFill="1" applyBorder="1" applyAlignment="1">
      <alignment horizontal="center" vertical="center" wrapText="1"/>
    </xf>
    <xf numFmtId="1" fontId="20" fillId="0" borderId="16" xfId="0" applyNumberFormat="1" applyFont="1" applyBorder="1" applyAlignment="1">
      <alignment horizontal="center" vertical="center"/>
    </xf>
    <xf numFmtId="3" fontId="20" fillId="53" borderId="16" xfId="0" applyNumberFormat="1" applyFont="1" applyFill="1" applyBorder="1" applyAlignment="1">
      <alignment horizontal="center" vertical="center" wrapText="1"/>
    </xf>
    <xf numFmtId="1" fontId="22" fillId="35" borderId="18" xfId="0" applyNumberFormat="1" applyFont="1" applyFill="1" applyBorder="1" applyAlignment="1">
      <alignment horizontal="center" vertical="center" wrapText="1"/>
    </xf>
    <xf numFmtId="3" fontId="20" fillId="53" borderId="19" xfId="0" applyNumberFormat="1" applyFont="1" applyFill="1" applyBorder="1" applyAlignment="1">
      <alignment horizontal="center" vertical="center" wrapText="1"/>
    </xf>
    <xf numFmtId="3" fontId="20" fillId="0" borderId="18" xfId="0" applyNumberFormat="1" applyFont="1" applyBorder="1" applyAlignment="1">
      <alignment horizontal="center" vertical="center"/>
    </xf>
    <xf numFmtId="3" fontId="20" fillId="0" borderId="18" xfId="0" applyNumberFormat="1" applyFont="1" applyFill="1" applyBorder="1" applyAlignment="1">
      <alignment horizontal="center" vertical="center"/>
    </xf>
    <xf numFmtId="1" fontId="20" fillId="0" borderId="17" xfId="0" applyNumberFormat="1" applyFont="1" applyBorder="1" applyAlignment="1">
      <alignment horizontal="center" vertical="center"/>
    </xf>
    <xf numFmtId="3" fontId="20" fillId="0" borderId="13" xfId="0" applyNumberFormat="1" applyFont="1" applyBorder="1" applyAlignment="1">
      <alignment horizontal="center" vertical="center"/>
    </xf>
    <xf numFmtId="3" fontId="27" fillId="0" borderId="13" xfId="0" applyNumberFormat="1" applyFont="1" applyFill="1" applyBorder="1" applyAlignment="1">
      <alignment horizontal="center" vertical="center"/>
    </xf>
    <xf numFmtId="2" fontId="27" fillId="0" borderId="13" xfId="0" applyNumberFormat="1" applyFont="1" applyFill="1" applyBorder="1" applyAlignment="1">
      <alignment horizontal="center" vertical="center"/>
    </xf>
    <xf numFmtId="165" fontId="20" fillId="0" borderId="13" xfId="0" applyNumberFormat="1" applyFont="1" applyBorder="1" applyAlignment="1">
      <alignment horizontal="center" vertical="center"/>
    </xf>
    <xf numFmtId="3" fontId="20" fillId="0" borderId="13" xfId="0" applyNumberFormat="1" applyFont="1" applyFill="1" applyBorder="1" applyAlignment="1">
      <alignment horizontal="center" vertical="center"/>
    </xf>
    <xf numFmtId="165" fontId="22" fillId="38" borderId="18" xfId="0" applyNumberFormat="1" applyFont="1" applyFill="1" applyBorder="1" applyAlignment="1">
      <alignment horizontal="center" vertical="center" wrapText="1"/>
    </xf>
    <xf numFmtId="1" fontId="22" fillId="35" borderId="13" xfId="0" applyNumberFormat="1" applyFont="1" applyFill="1" applyBorder="1" applyAlignment="1">
      <alignment horizontal="center" vertical="center" wrapText="1"/>
    </xf>
    <xf numFmtId="3" fontId="27" fillId="38" borderId="14" xfId="0" applyNumberFormat="1" applyFont="1" applyFill="1" applyBorder="1" applyAlignment="1">
      <alignment horizontal="center" vertical="center"/>
    </xf>
    <xf numFmtId="3" fontId="20" fillId="53" borderId="18" xfId="0" applyNumberFormat="1" applyFont="1" applyFill="1" applyBorder="1" applyAlignment="1">
      <alignment horizontal="center" vertical="center" wrapText="1"/>
    </xf>
    <xf numFmtId="3" fontId="27" fillId="38" borderId="16" xfId="0" applyNumberFormat="1" applyFont="1" applyFill="1" applyBorder="1" applyAlignment="1">
      <alignment horizontal="center" vertical="center"/>
    </xf>
    <xf numFmtId="2" fontId="29" fillId="52" borderId="14" xfId="0" applyNumberFormat="1" applyFont="1" applyFill="1" applyBorder="1" applyAlignment="1">
      <alignment horizontal="center" vertical="center" wrapText="1"/>
    </xf>
    <xf numFmtId="166" fontId="24" fillId="41" borderId="0" xfId="0" applyNumberFormat="1" applyFont="1" applyFill="1" applyBorder="1" applyAlignment="1">
      <alignment horizontal="center" vertical="center"/>
    </xf>
    <xf numFmtId="1" fontId="22" fillId="42" borderId="1" xfId="0" applyNumberFormat="1" applyFont="1" applyFill="1" applyBorder="1" applyAlignment="1">
      <alignment horizontal="center" vertical="center" wrapText="1"/>
    </xf>
    <xf numFmtId="1" fontId="22" fillId="35" borderId="1" xfId="0" applyNumberFormat="1" applyFont="1" applyFill="1" applyBorder="1" applyAlignment="1">
      <alignment horizontal="center" vertical="center" wrapText="1"/>
    </xf>
    <xf numFmtId="1" fontId="22" fillId="34" borderId="1" xfId="0" applyNumberFormat="1" applyFont="1" applyFill="1" applyBorder="1" applyAlignment="1">
      <alignment horizontal="center" vertical="center" wrapText="1"/>
    </xf>
    <xf numFmtId="1" fontId="22" fillId="36" borderId="1" xfId="0" applyNumberFormat="1" applyFont="1" applyFill="1" applyBorder="1" applyAlignment="1">
      <alignment horizontal="center" vertical="center" wrapText="1"/>
    </xf>
    <xf numFmtId="165" fontId="19" fillId="40" borderId="1" xfId="0" applyNumberFormat="1" applyFont="1" applyFill="1" applyBorder="1" applyAlignment="1">
      <alignment horizontal="center" vertical="center" wrapText="1"/>
    </xf>
    <xf numFmtId="166" fontId="19" fillId="40" borderId="1" xfId="0" applyNumberFormat="1" applyFont="1" applyFill="1" applyBorder="1" applyAlignment="1">
      <alignment horizontal="center" vertical="center" wrapText="1"/>
    </xf>
    <xf numFmtId="165" fontId="19" fillId="40" borderId="1" xfId="0" applyNumberFormat="1" applyFont="1" applyFill="1" applyBorder="1" applyAlignment="1">
      <alignment horizontal="center" vertical="center"/>
    </xf>
    <xf numFmtId="1" fontId="24" fillId="47" borderId="1" xfId="0" applyNumberFormat="1" applyFont="1" applyFill="1" applyBorder="1" applyAlignment="1">
      <alignment horizontal="center" vertical="center" wrapText="1"/>
    </xf>
    <xf numFmtId="166" fontId="24" fillId="47" borderId="1" xfId="0" applyNumberFormat="1" applyFont="1" applyFill="1" applyBorder="1" applyAlignment="1">
      <alignment horizontal="center" vertical="center" wrapText="1"/>
    </xf>
    <xf numFmtId="166" fontId="24" fillId="47" borderId="1" xfId="0" applyNumberFormat="1" applyFont="1" applyFill="1" applyBorder="1" applyAlignment="1">
      <alignment horizontal="center" vertical="center"/>
    </xf>
    <xf numFmtId="165" fontId="19" fillId="45" borderId="1" xfId="0" applyNumberFormat="1" applyFont="1" applyFill="1" applyBorder="1" applyAlignment="1">
      <alignment horizontal="center" vertical="center"/>
    </xf>
    <xf numFmtId="166" fontId="19" fillId="45" borderId="1" xfId="0" applyNumberFormat="1" applyFont="1" applyFill="1" applyBorder="1" applyAlignment="1">
      <alignment horizontal="center" vertical="center"/>
    </xf>
    <xf numFmtId="165" fontId="19" fillId="46" borderId="1" xfId="0" applyNumberFormat="1" applyFont="1" applyFill="1" applyBorder="1" applyAlignment="1">
      <alignment horizontal="center" vertical="center"/>
    </xf>
    <xf numFmtId="166" fontId="19" fillId="46" borderId="1" xfId="0" applyNumberFormat="1" applyFont="1" applyFill="1" applyBorder="1" applyAlignment="1">
      <alignment horizontal="center" vertical="center"/>
    </xf>
    <xf numFmtId="165" fontId="19" fillId="38" borderId="1" xfId="0" applyNumberFormat="1" applyFont="1" applyFill="1" applyBorder="1" applyAlignment="1">
      <alignment horizontal="center" vertical="center" wrapText="1"/>
    </xf>
    <xf numFmtId="166" fontId="19" fillId="38" borderId="1" xfId="0" applyNumberFormat="1" applyFont="1" applyFill="1" applyBorder="1" applyAlignment="1">
      <alignment horizontal="center" vertical="center" wrapText="1"/>
    </xf>
    <xf numFmtId="166" fontId="19" fillId="38" borderId="1" xfId="0" applyNumberFormat="1" applyFont="1" applyFill="1" applyBorder="1" applyAlignment="1">
      <alignment horizontal="center" vertical="center"/>
    </xf>
    <xf numFmtId="1" fontId="24" fillId="44" borderId="1" xfId="0" applyNumberFormat="1" applyFont="1" applyFill="1" applyBorder="1" applyAlignment="1">
      <alignment horizontal="center" vertical="center" wrapText="1"/>
    </xf>
    <xf numFmtId="166" fontId="24" fillId="44" borderId="1" xfId="0" applyNumberFormat="1" applyFont="1" applyFill="1" applyBorder="1" applyAlignment="1">
      <alignment horizontal="center" vertical="center"/>
    </xf>
    <xf numFmtId="166" fontId="24" fillId="44" borderId="1" xfId="0" applyNumberFormat="1" applyFont="1" applyFill="1" applyBorder="1" applyAlignment="1">
      <alignment horizontal="center" vertical="center" wrapText="1"/>
    </xf>
    <xf numFmtId="1" fontId="24" fillId="48" borderId="1" xfId="0" applyNumberFormat="1" applyFont="1" applyFill="1" applyBorder="1" applyAlignment="1">
      <alignment horizontal="center" vertical="center" wrapText="1"/>
    </xf>
    <xf numFmtId="166" fontId="24" fillId="48" borderId="1" xfId="0" applyNumberFormat="1" applyFont="1" applyFill="1" applyBorder="1" applyAlignment="1">
      <alignment horizontal="center" vertical="center"/>
    </xf>
    <xf numFmtId="166" fontId="23" fillId="34" borderId="1" xfId="0" applyNumberFormat="1" applyFont="1" applyFill="1" applyBorder="1" applyAlignment="1">
      <alignment horizontal="center" vertical="center"/>
    </xf>
    <xf numFmtId="166" fontId="23" fillId="36" borderId="1" xfId="0" applyNumberFormat="1" applyFont="1" applyFill="1" applyBorder="1" applyAlignment="1">
      <alignment horizontal="center" vertical="center"/>
    </xf>
    <xf numFmtId="3" fontId="20" fillId="59" borderId="0" xfId="0" applyNumberFormat="1" applyFont="1" applyFill="1" applyBorder="1" applyAlignment="1">
      <alignment horizontal="center" vertical="center"/>
    </xf>
    <xf numFmtId="1" fontId="20" fillId="59" borderId="0" xfId="0" applyNumberFormat="1" applyFont="1" applyFill="1" applyBorder="1" applyAlignment="1">
      <alignment horizontal="center" vertical="center"/>
    </xf>
    <xf numFmtId="3" fontId="27" fillId="59" borderId="0" xfId="0" applyNumberFormat="1" applyFont="1" applyFill="1" applyBorder="1" applyAlignment="1">
      <alignment horizontal="center" vertical="center"/>
    </xf>
    <xf numFmtId="2" fontId="27" fillId="59" borderId="0" xfId="0" applyNumberFormat="1" applyFont="1" applyFill="1" applyBorder="1" applyAlignment="1">
      <alignment horizontal="center" vertical="center"/>
    </xf>
    <xf numFmtId="165" fontId="20" fillId="59" borderId="0" xfId="0" applyNumberFormat="1" applyFont="1" applyFill="1" applyBorder="1" applyAlignment="1">
      <alignment horizontal="center" vertical="center"/>
    </xf>
    <xf numFmtId="165" fontId="30" fillId="59" borderId="0" xfId="0" applyNumberFormat="1" applyFont="1" applyFill="1" applyBorder="1" applyAlignment="1">
      <alignment horizontal="center" vertical="center" wrapText="1"/>
    </xf>
    <xf numFmtId="165" fontId="35" fillId="59" borderId="0" xfId="0" applyNumberFormat="1" applyFont="1" applyFill="1" applyBorder="1" applyAlignment="1">
      <alignment horizontal="center" vertical="center"/>
    </xf>
    <xf numFmtId="165" fontId="30" fillId="59" borderId="0" xfId="0" applyNumberFormat="1" applyFont="1" applyFill="1" applyBorder="1" applyAlignment="1">
      <alignment horizontal="center" vertical="center"/>
    </xf>
    <xf numFmtId="165" fontId="21" fillId="59" borderId="0" xfId="0" applyNumberFormat="1" applyFont="1" applyFill="1" applyBorder="1" applyAlignment="1">
      <alignment horizontal="center" vertical="center"/>
    </xf>
    <xf numFmtId="3" fontId="28" fillId="59" borderId="0" xfId="0" applyNumberFormat="1" applyFont="1" applyFill="1" applyBorder="1" applyAlignment="1">
      <alignment horizontal="center" vertical="center"/>
    </xf>
    <xf numFmtId="165" fontId="22" fillId="59" borderId="0" xfId="0" applyNumberFormat="1" applyFont="1" applyFill="1" applyBorder="1" applyAlignment="1">
      <alignment horizontal="center" vertical="center" wrapText="1"/>
    </xf>
    <xf numFmtId="1" fontId="22" fillId="60" borderId="14" xfId="0" applyNumberFormat="1" applyFont="1" applyFill="1" applyBorder="1" applyAlignment="1">
      <alignment horizontal="center" vertical="center" wrapText="1"/>
    </xf>
    <xf numFmtId="165" fontId="31" fillId="60" borderId="14" xfId="0" applyNumberFormat="1" applyFont="1" applyFill="1" applyBorder="1" applyAlignment="1">
      <alignment horizontal="center" vertical="center" wrapText="1"/>
    </xf>
    <xf numFmtId="166" fontId="39" fillId="61" borderId="1" xfId="0" applyNumberFormat="1" applyFont="1" applyFill="1" applyBorder="1" applyAlignment="1">
      <alignment horizontal="center" vertical="center" wrapText="1"/>
    </xf>
    <xf numFmtId="166" fontId="39" fillId="61" borderId="1" xfId="0" applyNumberFormat="1" applyFont="1" applyFill="1" applyBorder="1" applyAlignment="1">
      <alignment horizontal="center" vertical="center"/>
    </xf>
    <xf numFmtId="166" fontId="39" fillId="62" borderId="1" xfId="0" applyNumberFormat="1" applyFont="1" applyFill="1" applyBorder="1" applyAlignment="1">
      <alignment horizontal="center" vertical="center" wrapText="1"/>
    </xf>
    <xf numFmtId="166" fontId="39" fillId="62" borderId="1" xfId="0" applyNumberFormat="1" applyFont="1" applyFill="1" applyBorder="1" applyAlignment="1">
      <alignment horizontal="center" vertical="center"/>
    </xf>
    <xf numFmtId="166" fontId="39" fillId="63" borderId="1" xfId="0" applyNumberFormat="1" applyFont="1" applyFill="1" applyBorder="1" applyAlignment="1">
      <alignment horizontal="center" vertical="center" wrapText="1"/>
    </xf>
    <xf numFmtId="166" fontId="33" fillId="63" borderId="1" xfId="0" applyNumberFormat="1" applyFont="1" applyFill="1" applyBorder="1" applyAlignment="1">
      <alignment horizontal="center" vertical="center"/>
    </xf>
    <xf numFmtId="166" fontId="39" fillId="64" borderId="1" xfId="0" applyNumberFormat="1" applyFont="1" applyFill="1" applyBorder="1" applyAlignment="1">
      <alignment horizontal="center" vertical="center" wrapText="1"/>
    </xf>
    <xf numFmtId="166" fontId="33" fillId="64" borderId="1" xfId="0" applyNumberFormat="1" applyFont="1" applyFill="1" applyBorder="1" applyAlignment="1">
      <alignment horizontal="center" vertical="center"/>
    </xf>
    <xf numFmtId="165" fontId="0" fillId="41" borderId="0" xfId="0" applyNumberFormat="1" applyFill="1" applyBorder="1" applyAlignment="1">
      <alignment horizontal="center" vertical="center"/>
    </xf>
    <xf numFmtId="165" fontId="16" fillId="0" borderId="0" xfId="0" applyNumberFormat="1" applyFont="1" applyBorder="1" applyAlignment="1">
      <alignment horizontal="center" vertical="center"/>
    </xf>
    <xf numFmtId="165" fontId="0" fillId="0" borderId="0" xfId="0" applyNumberFormat="1" applyBorder="1" applyAlignment="1">
      <alignment horizontal="center" vertical="center"/>
    </xf>
    <xf numFmtId="165" fontId="0" fillId="0" borderId="0" xfId="0" applyNumberFormat="1" applyBorder="1" applyAlignment="1">
      <alignment horizontal="left" vertical="center"/>
    </xf>
    <xf numFmtId="166" fontId="18" fillId="0" borderId="0" xfId="0" applyNumberFormat="1" applyFont="1" applyBorder="1" applyAlignment="1">
      <alignment horizontal="center" vertical="center"/>
    </xf>
    <xf numFmtId="165" fontId="18" fillId="0" borderId="0" xfId="0" applyNumberFormat="1" applyFont="1" applyBorder="1" applyAlignment="1">
      <alignment horizontal="center" vertical="center"/>
    </xf>
    <xf numFmtId="166" fontId="23" fillId="36" borderId="24" xfId="0" applyNumberFormat="1" applyFont="1" applyFill="1" applyBorder="1" applyAlignment="1">
      <alignment horizontal="center" vertical="center"/>
    </xf>
    <xf numFmtId="166" fontId="23" fillId="34" borderId="24" xfId="0" applyNumberFormat="1" applyFont="1" applyFill="1" applyBorder="1" applyAlignment="1">
      <alignment horizontal="center" vertical="center"/>
    </xf>
    <xf numFmtId="166" fontId="24" fillId="48" borderId="25" xfId="0" applyNumberFormat="1" applyFont="1" applyFill="1" applyBorder="1" applyAlignment="1">
      <alignment horizontal="center" vertical="center"/>
    </xf>
    <xf numFmtId="166" fontId="40" fillId="65" borderId="0" xfId="0" applyNumberFormat="1" applyFont="1" applyFill="1" applyBorder="1" applyAlignment="1">
      <alignment horizontal="center" vertical="center"/>
    </xf>
    <xf numFmtId="3" fontId="39" fillId="61" borderId="1" xfId="0" applyNumberFormat="1" applyFont="1" applyFill="1" applyBorder="1" applyAlignment="1">
      <alignment horizontal="center" vertical="center" wrapText="1"/>
    </xf>
    <xf numFmtId="166" fontId="40" fillId="61" borderId="1" xfId="0" applyNumberFormat="1" applyFont="1" applyFill="1" applyBorder="1" applyAlignment="1">
      <alignment horizontal="center" vertical="center"/>
    </xf>
    <xf numFmtId="3" fontId="39" fillId="62" borderId="1" xfId="0" applyNumberFormat="1" applyFont="1" applyFill="1" applyBorder="1" applyAlignment="1">
      <alignment horizontal="center" vertical="center" wrapText="1"/>
    </xf>
    <xf numFmtId="166" fontId="40" fillId="62" borderId="1" xfId="0" applyNumberFormat="1" applyFont="1" applyFill="1" applyBorder="1" applyAlignment="1">
      <alignment horizontal="center" vertical="center"/>
    </xf>
    <xf numFmtId="3" fontId="39" fillId="63" borderId="1" xfId="0" applyNumberFormat="1" applyFont="1" applyFill="1" applyBorder="1" applyAlignment="1">
      <alignment horizontal="center" vertical="center" wrapText="1"/>
    </xf>
    <xf numFmtId="166" fontId="39" fillId="63" borderId="1" xfId="0" applyNumberFormat="1" applyFont="1" applyFill="1" applyBorder="1" applyAlignment="1">
      <alignment horizontal="center" vertical="center"/>
    </xf>
    <xf numFmtId="166" fontId="40" fillId="63" borderId="1" xfId="0" applyNumberFormat="1" applyFont="1" applyFill="1" applyBorder="1" applyAlignment="1">
      <alignment horizontal="center" vertical="center"/>
    </xf>
    <xf numFmtId="3" fontId="39" fillId="63" borderId="25" xfId="0" applyNumberFormat="1" applyFont="1" applyFill="1" applyBorder="1" applyAlignment="1">
      <alignment horizontal="center" vertical="center" wrapText="1"/>
    </xf>
    <xf numFmtId="166" fontId="39" fillId="63" borderId="25" xfId="0" applyNumberFormat="1" applyFont="1" applyFill="1" applyBorder="1" applyAlignment="1">
      <alignment horizontal="center" vertical="center"/>
    </xf>
    <xf numFmtId="166" fontId="40" fillId="63" borderId="25" xfId="0" applyNumberFormat="1" applyFont="1" applyFill="1" applyBorder="1" applyAlignment="1">
      <alignment horizontal="center" vertical="center"/>
    </xf>
    <xf numFmtId="166" fontId="27" fillId="63" borderId="1" xfId="0" applyNumberFormat="1" applyFont="1" applyFill="1" applyBorder="1" applyAlignment="1">
      <alignment horizontal="center" vertical="center"/>
    </xf>
    <xf numFmtId="3" fontId="39" fillId="64" borderId="1" xfId="0" applyNumberFormat="1" applyFont="1" applyFill="1" applyBorder="1" applyAlignment="1">
      <alignment horizontal="center" vertical="center" wrapText="1"/>
    </xf>
    <xf numFmtId="166" fontId="39" fillId="64" borderId="1" xfId="0" applyNumberFormat="1" applyFont="1" applyFill="1" applyBorder="1" applyAlignment="1">
      <alignment horizontal="center" vertical="center"/>
    </xf>
    <xf numFmtId="166" fontId="27" fillId="64" borderId="1" xfId="0" applyNumberFormat="1" applyFont="1" applyFill="1" applyBorder="1" applyAlignment="1">
      <alignment horizontal="center" vertical="center"/>
    </xf>
    <xf numFmtId="166" fontId="23" fillId="36" borderId="25" xfId="0" applyNumberFormat="1" applyFont="1" applyFill="1" applyBorder="1" applyAlignment="1">
      <alignment horizontal="center" vertical="center"/>
    </xf>
    <xf numFmtId="2" fontId="44" fillId="34" borderId="1" xfId="0" applyNumberFormat="1" applyFont="1" applyFill="1" applyBorder="1" applyAlignment="1">
      <alignment horizontal="center" vertical="center" wrapText="1"/>
    </xf>
    <xf numFmtId="164" fontId="44" fillId="34" borderId="1" xfId="0" applyNumberFormat="1" applyFont="1" applyFill="1" applyBorder="1" applyAlignment="1">
      <alignment horizontal="center" vertical="center" wrapText="1"/>
    </xf>
    <xf numFmtId="2" fontId="44" fillId="35" borderId="1" xfId="0" applyNumberFormat="1" applyFont="1" applyFill="1" applyBorder="1" applyAlignment="1">
      <alignment horizontal="center" vertical="center" wrapText="1"/>
    </xf>
    <xf numFmtId="167" fontId="44" fillId="35" borderId="1" xfId="0" applyNumberFormat="1" applyFont="1" applyFill="1" applyBorder="1" applyAlignment="1">
      <alignment horizontal="center" vertical="center" wrapText="1"/>
    </xf>
    <xf numFmtId="2" fontId="18" fillId="34" borderId="1" xfId="0" applyNumberFormat="1" applyFont="1" applyFill="1" applyBorder="1" applyAlignment="1">
      <alignment horizontal="center" vertical="center" wrapText="1"/>
    </xf>
    <xf numFmtId="164" fontId="18" fillId="34" borderId="1" xfId="0" applyNumberFormat="1" applyFont="1" applyFill="1" applyBorder="1" applyAlignment="1">
      <alignment horizontal="center" vertical="center" wrapText="1"/>
    </xf>
    <xf numFmtId="2" fontId="18" fillId="35" borderId="1" xfId="0" applyNumberFormat="1" applyFont="1" applyFill="1" applyBorder="1" applyAlignment="1">
      <alignment horizontal="center" vertical="center" wrapText="1"/>
    </xf>
    <xf numFmtId="167" fontId="18" fillId="35" borderId="1" xfId="0" applyNumberFormat="1" applyFont="1" applyFill="1" applyBorder="1" applyAlignment="1">
      <alignment horizontal="center" vertical="center" wrapText="1"/>
    </xf>
    <xf numFmtId="2" fontId="18" fillId="50" borderId="1" xfId="0" applyNumberFormat="1" applyFont="1" applyFill="1" applyBorder="1" applyAlignment="1">
      <alignment horizontal="center" vertical="center"/>
    </xf>
    <xf numFmtId="164" fontId="18" fillId="50" borderId="1" xfId="0" applyNumberFormat="1" applyFont="1" applyFill="1" applyBorder="1" applyAlignment="1">
      <alignment horizontal="center" vertical="center"/>
    </xf>
    <xf numFmtId="2" fontId="18" fillId="42" borderId="1" xfId="0" applyNumberFormat="1" applyFont="1" applyFill="1" applyBorder="1" applyAlignment="1">
      <alignment horizontal="center" vertical="center"/>
    </xf>
    <xf numFmtId="0" fontId="0" fillId="41" borderId="0" xfId="0" applyFill="1" applyBorder="1" applyAlignment="1">
      <alignment vertical="center"/>
    </xf>
    <xf numFmtId="0" fontId="0" fillId="0" borderId="0" xfId="0" applyBorder="1" applyAlignment="1">
      <alignment vertical="center"/>
    </xf>
    <xf numFmtId="0" fontId="19" fillId="41" borderId="0" xfId="0" applyFont="1" applyFill="1" applyBorder="1" applyAlignment="1">
      <alignment vertical="center"/>
    </xf>
    <xf numFmtId="0" fontId="19" fillId="0" borderId="0" xfId="0" applyFont="1" applyBorder="1" applyAlignment="1">
      <alignment vertical="center"/>
    </xf>
    <xf numFmtId="2" fontId="45" fillId="41" borderId="0" xfId="0" applyNumberFormat="1" applyFont="1" applyFill="1" applyBorder="1" applyAlignment="1">
      <alignment horizontal="center" vertical="center" wrapText="1"/>
    </xf>
    <xf numFmtId="164" fontId="45" fillId="41" borderId="0" xfId="0" applyNumberFormat="1" applyFont="1" applyFill="1" applyBorder="1" applyAlignment="1">
      <alignment horizontal="center" vertical="center" wrapText="1"/>
    </xf>
    <xf numFmtId="0" fontId="18" fillId="41" borderId="0" xfId="0" applyFont="1" applyFill="1" applyBorder="1" applyAlignment="1">
      <alignment vertical="center"/>
    </xf>
    <xf numFmtId="0" fontId="18" fillId="41" borderId="0" xfId="0" applyFont="1" applyFill="1" applyBorder="1" applyAlignment="1">
      <alignment horizontal="center" vertical="center"/>
    </xf>
    <xf numFmtId="164" fontId="18" fillId="41" borderId="0" xfId="0" applyNumberFormat="1" applyFont="1" applyFill="1" applyBorder="1" applyAlignment="1">
      <alignment horizontal="center" vertical="center"/>
    </xf>
    <xf numFmtId="167" fontId="18" fillId="41" borderId="0" xfId="0" applyNumberFormat="1" applyFont="1" applyFill="1" applyBorder="1" applyAlignment="1">
      <alignment horizontal="center" vertical="center"/>
    </xf>
    <xf numFmtId="164" fontId="38" fillId="41" borderId="0" xfId="0" applyNumberFormat="1" applyFont="1" applyFill="1" applyBorder="1" applyAlignment="1">
      <alignment horizontal="center" vertical="center"/>
    </xf>
    <xf numFmtId="164" fontId="37" fillId="41" borderId="0" xfId="0" applyNumberFormat="1" applyFont="1" applyFill="1" applyBorder="1" applyAlignment="1">
      <alignment vertical="center"/>
    </xf>
    <xf numFmtId="164" fontId="47" fillId="41" borderId="0" xfId="0" applyNumberFormat="1" applyFont="1" applyFill="1" applyBorder="1" applyAlignment="1">
      <alignment horizontal="center" vertical="center"/>
    </xf>
    <xf numFmtId="164" fontId="37" fillId="41" borderId="0" xfId="0" applyNumberFormat="1" applyFont="1" applyFill="1" applyBorder="1" applyAlignment="1">
      <alignment horizontal="center" vertical="center"/>
    </xf>
    <xf numFmtId="0" fontId="49" fillId="41" borderId="0" xfId="0" applyFont="1" applyFill="1" applyBorder="1" applyAlignment="1">
      <alignment vertical="center"/>
    </xf>
    <xf numFmtId="0" fontId="49" fillId="0" borderId="0" xfId="0" applyFont="1" applyBorder="1" applyAlignment="1">
      <alignment vertical="center"/>
    </xf>
    <xf numFmtId="167" fontId="47" fillId="41" borderId="0" xfId="0" applyNumberFormat="1" applyFont="1" applyFill="1" applyBorder="1" applyAlignment="1">
      <alignment horizontal="center" vertical="center"/>
    </xf>
    <xf numFmtId="0" fontId="0" fillId="0" borderId="0" xfId="0" applyBorder="1" applyAlignment="1">
      <alignment horizontal="center" vertical="center"/>
    </xf>
    <xf numFmtId="2" fontId="37" fillId="41" borderId="0" xfId="0" applyNumberFormat="1" applyFont="1" applyFill="1" applyBorder="1" applyAlignment="1">
      <alignment vertical="center"/>
    </xf>
    <xf numFmtId="0" fontId="47" fillId="41" borderId="0" xfId="0" applyFont="1" applyFill="1" applyBorder="1" applyAlignment="1">
      <alignment vertical="center"/>
    </xf>
    <xf numFmtId="0" fontId="18" fillId="0" borderId="0" xfId="0" applyFont="1" applyBorder="1" applyAlignment="1">
      <alignment vertical="center"/>
    </xf>
    <xf numFmtId="2" fontId="37" fillId="0" borderId="0" xfId="0" applyNumberFormat="1" applyFont="1" applyBorder="1" applyAlignment="1">
      <alignment vertical="center"/>
    </xf>
    <xf numFmtId="0" fontId="47" fillId="0" borderId="0" xfId="0" applyFont="1" applyBorder="1" applyAlignment="1">
      <alignment vertical="center"/>
    </xf>
    <xf numFmtId="0" fontId="18" fillId="0" borderId="0" xfId="0" applyFont="1" applyBorder="1" applyAlignment="1">
      <alignment horizontal="center" vertical="center"/>
    </xf>
    <xf numFmtId="2" fontId="37" fillId="0" borderId="0" xfId="0" applyNumberFormat="1" applyFont="1" applyBorder="1" applyAlignment="1">
      <alignment horizontal="center" vertical="center"/>
    </xf>
    <xf numFmtId="0" fontId="47" fillId="0" borderId="0" xfId="0" applyFont="1" applyBorder="1" applyAlignment="1">
      <alignment horizontal="center" vertical="center"/>
    </xf>
    <xf numFmtId="164" fontId="0" fillId="41" borderId="0" xfId="0" applyNumberFormat="1" applyFill="1" applyBorder="1" applyAlignment="1">
      <alignment horizontal="center" vertical="center"/>
    </xf>
    <xf numFmtId="167" fontId="0" fillId="41" borderId="0" xfId="0" applyNumberFormat="1" applyFill="1" applyBorder="1" applyAlignment="1">
      <alignment horizontal="center" vertical="center"/>
    </xf>
    <xf numFmtId="164" fontId="0" fillId="0" borderId="0" xfId="0" applyNumberFormat="1" applyBorder="1" applyAlignment="1">
      <alignment horizontal="center" vertical="center"/>
    </xf>
    <xf numFmtId="167" fontId="0" fillId="0" borderId="0" xfId="0" applyNumberFormat="1" applyBorder="1" applyAlignment="1">
      <alignment horizontal="center" vertical="center"/>
    </xf>
    <xf numFmtId="0" fontId="19" fillId="46" borderId="1" xfId="0" applyFont="1" applyFill="1" applyBorder="1" applyAlignment="1">
      <alignment horizontal="center" vertical="center" wrapText="1"/>
    </xf>
    <xf numFmtId="0" fontId="19" fillId="50" borderId="1" xfId="0" applyFont="1" applyFill="1" applyBorder="1" applyAlignment="1">
      <alignment horizontal="center" vertical="center" wrapText="1"/>
    </xf>
    <xf numFmtId="0" fontId="43" fillId="50" borderId="1" xfId="0" applyFont="1" applyFill="1" applyBorder="1" applyAlignment="1">
      <alignment horizontal="center" vertical="center" wrapText="1"/>
    </xf>
    <xf numFmtId="164" fontId="19" fillId="50" borderId="1" xfId="0" applyNumberFormat="1" applyFont="1" applyFill="1" applyBorder="1" applyAlignment="1">
      <alignment horizontal="center" vertical="center" wrapText="1"/>
    </xf>
    <xf numFmtId="0" fontId="19" fillId="42" borderId="1" xfId="0" applyFont="1" applyFill="1" applyBorder="1" applyAlignment="1">
      <alignment horizontal="center" vertical="center" wrapText="1"/>
    </xf>
    <xf numFmtId="167" fontId="19" fillId="42" borderId="1" xfId="0" applyNumberFormat="1" applyFont="1" applyFill="1" applyBorder="1" applyAlignment="1">
      <alignment horizontal="center" vertical="center" wrapText="1"/>
    </xf>
    <xf numFmtId="0" fontId="25" fillId="46" borderId="1" xfId="0" applyFont="1" applyFill="1" applyBorder="1" applyAlignment="1">
      <alignment horizontal="center" vertical="center" wrapText="1"/>
    </xf>
    <xf numFmtId="0" fontId="25" fillId="46" borderId="25" xfId="0" applyFont="1" applyFill="1" applyBorder="1" applyAlignment="1">
      <alignment horizontal="center" vertical="center" wrapText="1"/>
    </xf>
    <xf numFmtId="2" fontId="44" fillId="34" borderId="25" xfId="0" applyNumberFormat="1" applyFont="1" applyFill="1" applyBorder="1" applyAlignment="1">
      <alignment horizontal="center" vertical="center" wrapText="1"/>
    </xf>
    <xf numFmtId="2" fontId="44" fillId="35" borderId="25" xfId="0" applyNumberFormat="1" applyFont="1" applyFill="1" applyBorder="1" applyAlignment="1">
      <alignment horizontal="center" vertical="center" wrapText="1"/>
    </xf>
    <xf numFmtId="167" fontId="44" fillId="35" borderId="25" xfId="0" applyNumberFormat="1" applyFont="1" applyFill="1" applyBorder="1" applyAlignment="1">
      <alignment horizontal="center" vertical="center" wrapText="1"/>
    </xf>
    <xf numFmtId="164" fontId="46" fillId="56" borderId="0" xfId="0" applyNumberFormat="1" applyFont="1" applyFill="1" applyBorder="1" applyAlignment="1">
      <alignment horizontal="center" vertical="center"/>
    </xf>
    <xf numFmtId="164" fontId="38" fillId="56" borderId="0" xfId="0" applyNumberFormat="1" applyFont="1" applyFill="1" applyBorder="1" applyAlignment="1">
      <alignment horizontal="center" vertical="center"/>
    </xf>
    <xf numFmtId="0" fontId="19" fillId="46" borderId="1" xfId="0" applyFont="1" applyFill="1" applyBorder="1" applyAlignment="1">
      <alignment horizontal="center" vertical="center"/>
    </xf>
    <xf numFmtId="2" fontId="38" fillId="46" borderId="1" xfId="0" applyNumberFormat="1" applyFont="1" applyFill="1" applyBorder="1" applyAlignment="1">
      <alignment horizontal="center" vertical="center"/>
    </xf>
    <xf numFmtId="164" fontId="38" fillId="50" borderId="1" xfId="0" applyNumberFormat="1" applyFont="1" applyFill="1" applyBorder="1" applyAlignment="1">
      <alignment horizontal="center" vertical="center"/>
    </xf>
    <xf numFmtId="164" fontId="38" fillId="42" borderId="1" xfId="0" applyNumberFormat="1" applyFont="1" applyFill="1" applyBorder="1" applyAlignment="1">
      <alignment horizontal="center" vertical="center"/>
    </xf>
    <xf numFmtId="0" fontId="38" fillId="46" borderId="32" xfId="0" applyFont="1" applyFill="1" applyBorder="1" applyAlignment="1">
      <alignment horizontal="center" vertical="center"/>
    </xf>
    <xf numFmtId="0" fontId="19" fillId="46" borderId="25" xfId="0" applyFont="1" applyFill="1" applyBorder="1" applyAlignment="1">
      <alignment horizontal="center" vertical="center" wrapText="1"/>
    </xf>
    <xf numFmtId="164" fontId="46" fillId="42" borderId="1" xfId="0" applyNumberFormat="1" applyFont="1" applyFill="1" applyBorder="1" applyAlignment="1">
      <alignment horizontal="center" vertical="center"/>
    </xf>
    <xf numFmtId="164" fontId="46" fillId="42" borderId="32" xfId="0" applyNumberFormat="1" applyFont="1" applyFill="1" applyBorder="1" applyAlignment="1">
      <alignment horizontal="center" vertical="center"/>
    </xf>
    <xf numFmtId="164" fontId="38" fillId="42" borderId="32" xfId="0" applyNumberFormat="1" applyFont="1" applyFill="1" applyBorder="1" applyAlignment="1">
      <alignment horizontal="center" vertical="center"/>
    </xf>
    <xf numFmtId="0" fontId="38" fillId="46" borderId="25" xfId="0" applyFont="1" applyFill="1" applyBorder="1" applyAlignment="1">
      <alignment horizontal="center" vertical="center"/>
    </xf>
    <xf numFmtId="164" fontId="46" fillId="42" borderId="25" xfId="0" applyNumberFormat="1" applyFont="1" applyFill="1" applyBorder="1" applyAlignment="1">
      <alignment horizontal="center" vertical="center"/>
    </xf>
    <xf numFmtId="164" fontId="38" fillId="42" borderId="25" xfId="0" applyNumberFormat="1" applyFont="1" applyFill="1" applyBorder="1" applyAlignment="1">
      <alignment horizontal="center" vertical="center"/>
    </xf>
    <xf numFmtId="0" fontId="19" fillId="46" borderId="1" xfId="0" applyFont="1" applyFill="1" applyBorder="1" applyAlignment="1">
      <alignment horizontal="left" vertical="center" wrapText="1"/>
    </xf>
    <xf numFmtId="0" fontId="25" fillId="46" borderId="1" xfId="0" applyFont="1" applyFill="1" applyBorder="1" applyAlignment="1">
      <alignment horizontal="left" vertical="center" wrapText="1"/>
    </xf>
    <xf numFmtId="0" fontId="19" fillId="46" borderId="1" xfId="0" applyFont="1" applyFill="1" applyBorder="1" applyAlignment="1">
      <alignment horizontal="left" vertical="center"/>
    </xf>
    <xf numFmtId="164" fontId="38" fillId="46" borderId="1" xfId="0" applyNumberFormat="1" applyFont="1" applyFill="1" applyBorder="1" applyAlignment="1">
      <alignment vertical="center"/>
    </xf>
    <xf numFmtId="164" fontId="38" fillId="46" borderId="25" xfId="0" applyNumberFormat="1" applyFont="1" applyFill="1" applyBorder="1" applyAlignment="1">
      <alignment vertical="center"/>
    </xf>
    <xf numFmtId="3" fontId="20" fillId="0" borderId="15" xfId="0" applyNumberFormat="1" applyFont="1" applyBorder="1" applyAlignment="1">
      <alignment horizontal="center" vertical="center"/>
    </xf>
    <xf numFmtId="3" fontId="35" fillId="41" borderId="0" xfId="0" applyNumberFormat="1" applyFont="1" applyFill="1" applyBorder="1" applyAlignment="1">
      <alignment horizontal="center" vertical="center"/>
    </xf>
    <xf numFmtId="3" fontId="35" fillId="0" borderId="14" xfId="0" applyNumberFormat="1" applyFont="1" applyBorder="1" applyAlignment="1">
      <alignment horizontal="center" vertical="center"/>
    </xf>
    <xf numFmtId="165" fontId="28" fillId="59" borderId="0" xfId="0" applyNumberFormat="1" applyFont="1" applyFill="1" applyBorder="1" applyAlignment="1">
      <alignment horizontal="center" vertical="center" wrapText="1"/>
    </xf>
    <xf numFmtId="165" fontId="54" fillId="36" borderId="14" xfId="0" applyNumberFormat="1" applyFont="1" applyFill="1" applyBorder="1" applyAlignment="1">
      <alignment horizontal="center" vertical="center" wrapText="1"/>
    </xf>
    <xf numFmtId="165" fontId="31" fillId="60" borderId="14" xfId="0" applyNumberFormat="1" applyFont="1" applyFill="1" applyBorder="1" applyAlignment="1">
      <alignment horizontal="center" vertical="center"/>
    </xf>
    <xf numFmtId="3" fontId="20" fillId="41" borderId="14" xfId="0" applyNumberFormat="1" applyFont="1" applyFill="1" applyBorder="1" applyAlignment="1">
      <alignment horizontal="center" vertical="center" wrapText="1"/>
    </xf>
    <xf numFmtId="3" fontId="28" fillId="36" borderId="14" xfId="0" applyNumberFormat="1" applyFont="1" applyFill="1" applyBorder="1" applyAlignment="1">
      <alignment horizontal="center" vertical="center" wrapText="1"/>
    </xf>
    <xf numFmtId="2" fontId="57" fillId="35" borderId="14" xfId="0" applyNumberFormat="1" applyFont="1" applyFill="1" applyBorder="1" applyAlignment="1">
      <alignment horizontal="center" vertical="center" wrapText="1"/>
    </xf>
    <xf numFmtId="2" fontId="36" fillId="35" borderId="14" xfId="0" applyNumberFormat="1" applyFont="1" applyFill="1" applyBorder="1" applyAlignment="1">
      <alignment horizontal="center" vertical="center" wrapText="1"/>
    </xf>
    <xf numFmtId="3" fontId="22" fillId="54" borderId="14" xfId="0" applyNumberFormat="1" applyFont="1" applyFill="1" applyBorder="1" applyAlignment="1">
      <alignment horizontal="center" vertical="center" wrapText="1"/>
    </xf>
    <xf numFmtId="3" fontId="65" fillId="54" borderId="14" xfId="0" applyNumberFormat="1" applyFont="1" applyFill="1" applyBorder="1" applyAlignment="1">
      <alignment horizontal="center" vertical="center" wrapText="1"/>
    </xf>
    <xf numFmtId="1" fontId="22" fillId="54" borderId="14" xfId="0" applyNumberFormat="1" applyFont="1" applyFill="1" applyBorder="1" applyAlignment="1">
      <alignment horizontal="center" vertical="center"/>
    </xf>
    <xf numFmtId="3" fontId="20" fillId="59" borderId="0" xfId="0" applyNumberFormat="1" applyFont="1" applyFill="1" applyBorder="1" applyAlignment="1">
      <alignment horizontal="center" vertical="center" wrapText="1"/>
    </xf>
    <xf numFmtId="3" fontId="54" fillId="54" borderId="14" xfId="0" applyNumberFormat="1" applyFont="1" applyFill="1" applyBorder="1" applyAlignment="1">
      <alignment horizontal="center" vertical="center" wrapText="1"/>
    </xf>
    <xf numFmtId="3" fontId="27" fillId="54" borderId="14" xfId="0" applyNumberFormat="1" applyFont="1" applyFill="1" applyBorder="1" applyAlignment="1">
      <alignment horizontal="center" vertical="center"/>
    </xf>
    <xf numFmtId="1" fontId="27" fillId="54" borderId="14" xfId="0" applyNumberFormat="1" applyFont="1" applyFill="1" applyBorder="1" applyAlignment="1">
      <alignment horizontal="center" vertical="center" wrapText="1"/>
    </xf>
    <xf numFmtId="166" fontId="68" fillId="59" borderId="0" xfId="0" applyNumberFormat="1" applyFont="1" applyFill="1" applyBorder="1" applyAlignment="1">
      <alignment horizontal="center" vertical="center"/>
    </xf>
    <xf numFmtId="166" fontId="68" fillId="59" borderId="0" xfId="0" applyNumberFormat="1" applyFont="1" applyFill="1" applyBorder="1" applyAlignment="1">
      <alignment horizontal="center" vertical="center" wrapText="1"/>
    </xf>
    <xf numFmtId="165" fontId="39" fillId="59" borderId="0" xfId="0" applyNumberFormat="1" applyFont="1" applyFill="1" applyBorder="1" applyAlignment="1">
      <alignment horizontal="center" vertical="center" wrapText="1"/>
    </xf>
    <xf numFmtId="165" fontId="69" fillId="59" borderId="0" xfId="0" applyNumberFormat="1" applyFont="1" applyFill="1" applyBorder="1" applyAlignment="1">
      <alignment horizontal="center" vertical="center" wrapText="1"/>
    </xf>
    <xf numFmtId="165" fontId="20" fillId="59" borderId="0" xfId="0" applyNumberFormat="1" applyFont="1" applyFill="1" applyBorder="1" applyAlignment="1">
      <alignment horizontal="center" vertical="center" wrapText="1"/>
    </xf>
    <xf numFmtId="3" fontId="39" fillId="59" borderId="0" xfId="0" applyNumberFormat="1" applyFont="1" applyFill="1" applyBorder="1" applyAlignment="1">
      <alignment horizontal="center" vertical="center" wrapText="1"/>
    </xf>
    <xf numFmtId="0" fontId="70" fillId="59" borderId="0" xfId="0" applyFont="1" applyFill="1" applyBorder="1" applyAlignment="1">
      <alignment horizontal="center" vertical="center"/>
    </xf>
    <xf numFmtId="165" fontId="68" fillId="59" borderId="0" xfId="0" applyNumberFormat="1" applyFont="1" applyFill="1" applyBorder="1" applyAlignment="1">
      <alignment horizontal="center" vertical="center" wrapText="1"/>
    </xf>
    <xf numFmtId="165" fontId="20" fillId="0" borderId="13" xfId="0" applyNumberFormat="1" applyFont="1" applyBorder="1" applyAlignment="1">
      <alignment horizontal="center" vertical="center" wrapText="1"/>
    </xf>
    <xf numFmtId="165" fontId="39" fillId="0" borderId="13" xfId="0" applyNumberFormat="1" applyFont="1" applyBorder="1" applyAlignment="1">
      <alignment horizontal="center" vertical="center" wrapText="1"/>
    </xf>
    <xf numFmtId="165" fontId="69" fillId="0" borderId="13" xfId="0" applyNumberFormat="1" applyFont="1" applyBorder="1" applyAlignment="1">
      <alignment horizontal="center" vertical="center" wrapText="1"/>
    </xf>
    <xf numFmtId="3" fontId="39" fillId="0" borderId="13" xfId="0" applyNumberFormat="1" applyFont="1" applyBorder="1" applyAlignment="1">
      <alignment horizontal="center" vertical="center" wrapText="1"/>
    </xf>
    <xf numFmtId="0" fontId="70" fillId="0" borderId="13" xfId="0" applyFont="1" applyBorder="1" applyAlignment="1">
      <alignment horizontal="center" vertical="center"/>
    </xf>
    <xf numFmtId="3" fontId="39" fillId="0" borderId="14" xfId="0" applyNumberFormat="1" applyFont="1" applyBorder="1" applyAlignment="1">
      <alignment horizontal="center" vertical="center" wrapText="1"/>
    </xf>
    <xf numFmtId="0" fontId="70" fillId="0" borderId="14" xfId="0" applyFont="1" applyBorder="1" applyAlignment="1">
      <alignment horizontal="center" vertical="center"/>
    </xf>
    <xf numFmtId="165" fontId="35" fillId="0" borderId="14" xfId="0" applyNumberFormat="1" applyFont="1" applyFill="1" applyBorder="1" applyAlignment="1">
      <alignment horizontal="center" vertical="center"/>
    </xf>
    <xf numFmtId="0" fontId="70" fillId="0" borderId="0" xfId="0" applyFont="1"/>
    <xf numFmtId="165" fontId="71" fillId="60" borderId="14" xfId="0" applyNumberFormat="1" applyFont="1" applyFill="1" applyBorder="1" applyAlignment="1">
      <alignment horizontal="center" vertical="center" wrapText="1"/>
    </xf>
    <xf numFmtId="165" fontId="72" fillId="36" borderId="14" xfId="0" applyNumberFormat="1" applyFont="1" applyFill="1" applyBorder="1" applyAlignment="1">
      <alignment horizontal="center" vertical="center" wrapText="1"/>
    </xf>
    <xf numFmtId="165" fontId="73" fillId="35" borderId="14" xfId="0" applyNumberFormat="1" applyFont="1" applyFill="1" applyBorder="1" applyAlignment="1">
      <alignment horizontal="center" vertical="center" wrapText="1"/>
    </xf>
    <xf numFmtId="2" fontId="72" fillId="55" borderId="20" xfId="0" applyNumberFormat="1" applyFont="1" applyFill="1" applyBorder="1" applyAlignment="1">
      <alignment horizontal="center" vertical="center" wrapText="1"/>
    </xf>
    <xf numFmtId="4" fontId="72" fillId="43" borderId="20" xfId="0" applyNumberFormat="1" applyFont="1" applyFill="1" applyBorder="1" applyAlignment="1">
      <alignment horizontal="center" vertical="center" wrapText="1"/>
    </xf>
    <xf numFmtId="4" fontId="71" fillId="57" borderId="20" xfId="0" applyNumberFormat="1" applyFont="1" applyFill="1" applyBorder="1" applyAlignment="1">
      <alignment horizontal="center" vertical="center" wrapText="1"/>
    </xf>
    <xf numFmtId="4" fontId="74" fillId="37" borderId="1" xfId="0" applyNumberFormat="1" applyFont="1" applyFill="1" applyBorder="1" applyAlignment="1">
      <alignment horizontal="center" vertical="center" wrapText="1"/>
    </xf>
    <xf numFmtId="4" fontId="74" fillId="58" borderId="1" xfId="0" applyNumberFormat="1" applyFont="1" applyFill="1" applyBorder="1" applyAlignment="1">
      <alignment horizontal="center" vertical="center" wrapText="1"/>
    </xf>
    <xf numFmtId="1" fontId="75" fillId="60" borderId="14" xfId="0" applyNumberFormat="1" applyFont="1" applyFill="1" applyBorder="1" applyAlignment="1">
      <alignment horizontal="center" vertical="center" wrapText="1"/>
    </xf>
    <xf numFmtId="3" fontId="76" fillId="36" borderId="14" xfId="0" applyNumberFormat="1" applyFont="1" applyFill="1" applyBorder="1" applyAlignment="1">
      <alignment horizontal="center" vertical="center" wrapText="1"/>
    </xf>
    <xf numFmtId="3" fontId="77" fillId="35" borderId="14" xfId="0" applyNumberFormat="1" applyFont="1" applyFill="1" applyBorder="1" applyAlignment="1">
      <alignment horizontal="center" vertical="center" wrapText="1"/>
    </xf>
    <xf numFmtId="3" fontId="72" fillId="55" borderId="14" xfId="0" applyNumberFormat="1" applyFont="1" applyFill="1" applyBorder="1" applyAlignment="1">
      <alignment horizontal="center" vertical="center" wrapText="1"/>
    </xf>
    <xf numFmtId="3" fontId="72" fillId="43" borderId="14" xfId="0" applyNumberFormat="1" applyFont="1" applyFill="1" applyBorder="1" applyAlignment="1">
      <alignment horizontal="center" vertical="center" wrapText="1"/>
    </xf>
    <xf numFmtId="3" fontId="71" fillId="57" borderId="14" xfId="0" applyNumberFormat="1" applyFont="1" applyFill="1" applyBorder="1" applyAlignment="1">
      <alignment horizontal="center" vertical="center" wrapText="1"/>
    </xf>
    <xf numFmtId="3" fontId="74" fillId="37" borderId="1" xfId="0" applyNumberFormat="1" applyFont="1" applyFill="1" applyBorder="1" applyAlignment="1">
      <alignment horizontal="center" vertical="center" wrapText="1"/>
    </xf>
    <xf numFmtId="3" fontId="74" fillId="58" borderId="1" xfId="0" applyNumberFormat="1" applyFont="1" applyFill="1" applyBorder="1" applyAlignment="1">
      <alignment horizontal="center" vertical="center" wrapText="1"/>
    </xf>
    <xf numFmtId="1" fontId="75" fillId="60" borderId="13" xfId="0" applyNumberFormat="1" applyFont="1" applyFill="1" applyBorder="1" applyAlignment="1">
      <alignment horizontal="center" vertical="center" wrapText="1"/>
    </xf>
    <xf numFmtId="1" fontId="75" fillId="60" borderId="18" xfId="0" applyNumberFormat="1" applyFont="1" applyFill="1" applyBorder="1" applyAlignment="1">
      <alignment horizontal="center" vertical="center" wrapText="1"/>
    </xf>
    <xf numFmtId="3" fontId="76" fillId="36" borderId="18" xfId="0" applyNumberFormat="1" applyFont="1" applyFill="1" applyBorder="1" applyAlignment="1">
      <alignment horizontal="center" vertical="center" wrapText="1"/>
    </xf>
    <xf numFmtId="1" fontId="70" fillId="59" borderId="0" xfId="0" applyNumberFormat="1" applyFont="1" applyFill="1" applyBorder="1" applyAlignment="1">
      <alignment horizontal="center" vertical="center"/>
    </xf>
    <xf numFmtId="3" fontId="71" fillId="60" borderId="14" xfId="0" applyNumberFormat="1" applyFont="1" applyFill="1" applyBorder="1" applyAlignment="1">
      <alignment horizontal="center" vertical="center"/>
    </xf>
    <xf numFmtId="3" fontId="78" fillId="59" borderId="0" xfId="0" applyNumberFormat="1" applyFont="1" applyFill="1" applyBorder="1" applyAlignment="1">
      <alignment horizontal="center" vertical="center"/>
    </xf>
    <xf numFmtId="2" fontId="78" fillId="59" borderId="0" xfId="0" applyNumberFormat="1" applyFont="1" applyFill="1" applyBorder="1" applyAlignment="1">
      <alignment horizontal="center" vertical="center"/>
    </xf>
    <xf numFmtId="2" fontId="72" fillId="59" borderId="0" xfId="0" applyNumberFormat="1" applyFont="1" applyFill="1" applyBorder="1" applyAlignment="1">
      <alignment horizontal="center" vertical="center"/>
    </xf>
    <xf numFmtId="2" fontId="71" fillId="59" borderId="0" xfId="0" applyNumberFormat="1" applyFont="1" applyFill="1" applyBorder="1" applyAlignment="1">
      <alignment horizontal="center" vertical="center"/>
    </xf>
    <xf numFmtId="2" fontId="74" fillId="59" borderId="0" xfId="0" applyNumberFormat="1" applyFont="1" applyFill="1" applyBorder="1" applyAlignment="1">
      <alignment horizontal="center" vertical="center"/>
    </xf>
    <xf numFmtId="1" fontId="70" fillId="0" borderId="17" xfId="0" applyNumberFormat="1" applyFont="1" applyBorder="1" applyAlignment="1">
      <alignment horizontal="center" vertical="center"/>
    </xf>
    <xf numFmtId="3" fontId="78" fillId="0" borderId="13" xfId="0" applyNumberFormat="1" applyFont="1" applyFill="1" applyBorder="1" applyAlignment="1">
      <alignment horizontal="center" vertical="center"/>
    </xf>
    <xf numFmtId="2" fontId="78" fillId="0" borderId="13" xfId="0" applyNumberFormat="1" applyFont="1" applyFill="1" applyBorder="1" applyAlignment="1">
      <alignment horizontal="center" vertical="center"/>
    </xf>
    <xf numFmtId="2" fontId="72" fillId="0" borderId="13" xfId="0" applyNumberFormat="1" applyFont="1" applyFill="1" applyBorder="1" applyAlignment="1">
      <alignment horizontal="center" vertical="center"/>
    </xf>
    <xf numFmtId="2" fontId="71" fillId="0" borderId="13" xfId="0" applyNumberFormat="1" applyFont="1" applyFill="1" applyBorder="1" applyAlignment="1">
      <alignment horizontal="center" vertical="center"/>
    </xf>
    <xf numFmtId="2" fontId="74" fillId="0" borderId="13" xfId="0" applyNumberFormat="1" applyFont="1" applyFill="1" applyBorder="1" applyAlignment="1">
      <alignment horizontal="center" vertical="center"/>
    </xf>
    <xf numFmtId="1" fontId="70" fillId="0" borderId="16" xfId="0" applyNumberFormat="1" applyFont="1" applyBorder="1" applyAlignment="1">
      <alignment horizontal="center" vertical="center"/>
    </xf>
    <xf numFmtId="3" fontId="78" fillId="0" borderId="14" xfId="0" applyNumberFormat="1" applyFont="1" applyFill="1" applyBorder="1" applyAlignment="1">
      <alignment horizontal="center" vertical="center"/>
    </xf>
    <xf numFmtId="2" fontId="78" fillId="0" borderId="14" xfId="0" applyNumberFormat="1" applyFont="1" applyFill="1" applyBorder="1" applyAlignment="1">
      <alignment horizontal="center" vertical="center"/>
    </xf>
    <xf numFmtId="2" fontId="72" fillId="0" borderId="14" xfId="0" applyNumberFormat="1" applyFont="1" applyFill="1" applyBorder="1" applyAlignment="1">
      <alignment horizontal="center" vertical="center"/>
    </xf>
    <xf numFmtId="2" fontId="71" fillId="0" borderId="14" xfId="0" applyNumberFormat="1" applyFont="1" applyFill="1" applyBorder="1" applyAlignment="1">
      <alignment horizontal="center" vertical="center"/>
    </xf>
    <xf numFmtId="2" fontId="74" fillId="0" borderId="14" xfId="0" applyNumberFormat="1" applyFont="1" applyFill="1" applyBorder="1" applyAlignment="1">
      <alignment horizontal="center" vertical="center"/>
    </xf>
    <xf numFmtId="0" fontId="0" fillId="0" borderId="0" xfId="0" applyFill="1" applyBorder="1" applyAlignment="1"/>
    <xf numFmtId="0" fontId="0" fillId="0" borderId="11" xfId="0" applyFill="1" applyBorder="1" applyAlignment="1"/>
    <xf numFmtId="0" fontId="49" fillId="0" borderId="12" xfId="0" applyFont="1" applyFill="1" applyBorder="1" applyAlignment="1">
      <alignment horizontal="center"/>
    </xf>
    <xf numFmtId="0" fontId="49" fillId="0" borderId="12" xfId="0" applyFont="1" applyFill="1" applyBorder="1" applyAlignment="1">
      <alignment horizontal="centerContinuous"/>
    </xf>
    <xf numFmtId="0" fontId="16" fillId="0" borderId="0" xfId="0" applyFont="1"/>
    <xf numFmtId="0" fontId="80" fillId="0" borderId="12" xfId="0" applyFont="1" applyFill="1" applyBorder="1" applyAlignment="1">
      <alignment horizontal="center"/>
    </xf>
    <xf numFmtId="0" fontId="79" fillId="0" borderId="0" xfId="0" applyFont="1" applyFill="1" applyBorder="1" applyAlignment="1"/>
    <xf numFmtId="0" fontId="79" fillId="0" borderId="0" xfId="0" applyFont="1"/>
    <xf numFmtId="164" fontId="34" fillId="34" borderId="14" xfId="0" applyNumberFormat="1" applyFont="1" applyFill="1" applyBorder="1" applyAlignment="1">
      <alignment horizontal="center" vertical="center"/>
    </xf>
    <xf numFmtId="164" fontId="28" fillId="39" borderId="14" xfId="0" applyNumberFormat="1" applyFont="1" applyFill="1" applyBorder="1" applyAlignment="1">
      <alignment horizontal="center" vertical="center"/>
    </xf>
    <xf numFmtId="164" fontId="28" fillId="39" borderId="18" xfId="0" applyNumberFormat="1" applyFont="1" applyFill="1" applyBorder="1" applyAlignment="1">
      <alignment horizontal="center" vertical="center"/>
    </xf>
    <xf numFmtId="164" fontId="22" fillId="38" borderId="18" xfId="0" applyNumberFormat="1" applyFont="1" applyFill="1" applyBorder="1" applyAlignment="1">
      <alignment horizontal="center" vertical="center" wrapText="1"/>
    </xf>
    <xf numFmtId="164" fontId="22" fillId="38" borderId="18" xfId="0" applyNumberFormat="1" applyFont="1" applyFill="1" applyBorder="1" applyAlignment="1">
      <alignment horizontal="center" vertical="center"/>
    </xf>
    <xf numFmtId="164" fontId="28" fillId="39" borderId="14" xfId="0" applyNumberFormat="1" applyFont="1" applyFill="1" applyBorder="1" applyAlignment="1">
      <alignment horizontal="center" vertical="center" wrapText="1"/>
    </xf>
    <xf numFmtId="164" fontId="34" fillId="34" borderId="14" xfId="0" applyNumberFormat="1" applyFont="1" applyFill="1" applyBorder="1" applyAlignment="1">
      <alignment horizontal="center" vertical="center" wrapText="1"/>
    </xf>
    <xf numFmtId="164" fontId="20" fillId="41" borderId="0" xfId="0" applyNumberFormat="1" applyFont="1" applyFill="1" applyBorder="1" applyAlignment="1">
      <alignment horizontal="center" vertical="center"/>
    </xf>
    <xf numFmtId="164" fontId="35" fillId="41" borderId="0" xfId="0" applyNumberFormat="1" applyFont="1" applyFill="1" applyBorder="1" applyAlignment="1">
      <alignment horizontal="center" vertical="center"/>
    </xf>
    <xf numFmtId="164" fontId="53" fillId="41" borderId="0" xfId="0" applyNumberFormat="1" applyFont="1" applyFill="1" applyBorder="1" applyAlignment="1">
      <alignment horizontal="center" vertical="center" wrapText="1"/>
    </xf>
    <xf numFmtId="164" fontId="30" fillId="41" borderId="0" xfId="0" applyNumberFormat="1" applyFont="1" applyFill="1" applyBorder="1" applyAlignment="1">
      <alignment horizontal="center" vertical="center"/>
    </xf>
    <xf numFmtId="164" fontId="20" fillId="0" borderId="13" xfId="0" applyNumberFormat="1" applyFont="1" applyBorder="1" applyAlignment="1">
      <alignment horizontal="center" vertical="center"/>
    </xf>
    <xf numFmtId="164" fontId="35" fillId="0" borderId="13" xfId="0" applyNumberFormat="1" applyFont="1" applyBorder="1" applyAlignment="1">
      <alignment horizontal="center" vertical="center"/>
    </xf>
    <xf numFmtId="164" fontId="20" fillId="0" borderId="14" xfId="0" applyNumberFormat="1" applyFont="1" applyBorder="1" applyAlignment="1">
      <alignment horizontal="center" vertical="center"/>
    </xf>
    <xf numFmtId="164" fontId="35" fillId="0" borderId="14" xfId="0" applyNumberFormat="1" applyFont="1" applyBorder="1" applyAlignment="1">
      <alignment horizontal="center" vertical="center"/>
    </xf>
    <xf numFmtId="167" fontId="27" fillId="38" borderId="14" xfId="0" applyNumberFormat="1" applyFont="1" applyFill="1" applyBorder="1" applyAlignment="1">
      <alignment horizontal="center" vertical="center"/>
    </xf>
    <xf numFmtId="167" fontId="27" fillId="38" borderId="1" xfId="0" applyNumberFormat="1" applyFont="1" applyFill="1" applyBorder="1" applyAlignment="1">
      <alignment horizontal="center" vertical="center"/>
    </xf>
    <xf numFmtId="167" fontId="27" fillId="41" borderId="1" xfId="0" applyNumberFormat="1" applyFont="1" applyFill="1" applyBorder="1" applyAlignment="1">
      <alignment horizontal="center" vertical="center"/>
    </xf>
    <xf numFmtId="164" fontId="29" fillId="52" borderId="14" xfId="0" applyNumberFormat="1" applyFont="1" applyFill="1" applyBorder="1" applyAlignment="1">
      <alignment horizontal="center" vertical="center" wrapText="1"/>
    </xf>
    <xf numFmtId="169" fontId="56" fillId="35" borderId="14" xfId="0" applyNumberFormat="1" applyFont="1" applyFill="1" applyBorder="1" applyAlignment="1">
      <alignment horizontal="center" vertical="center" wrapText="1"/>
    </xf>
    <xf numFmtId="169" fontId="57" fillId="35" borderId="14" xfId="0" applyNumberFormat="1" applyFont="1" applyFill="1" applyBorder="1" applyAlignment="1">
      <alignment horizontal="center" vertical="center" wrapText="1"/>
    </xf>
    <xf numFmtId="169" fontId="27" fillId="59" borderId="0" xfId="0" applyNumberFormat="1" applyFont="1" applyFill="1" applyBorder="1" applyAlignment="1">
      <alignment horizontal="center" vertical="center"/>
    </xf>
    <xf numFmtId="169" fontId="27" fillId="0" borderId="13" xfId="0" applyNumberFormat="1" applyFont="1" applyFill="1" applyBorder="1" applyAlignment="1">
      <alignment horizontal="center" vertical="center"/>
    </xf>
    <xf numFmtId="169" fontId="27" fillId="0" borderId="14" xfId="0" applyNumberFormat="1" applyFont="1" applyFill="1" applyBorder="1" applyAlignment="1">
      <alignment horizontal="center" vertical="center"/>
    </xf>
    <xf numFmtId="168" fontId="29" fillId="52" borderId="14" xfId="0" applyNumberFormat="1" applyFont="1" applyFill="1" applyBorder="1" applyAlignment="1">
      <alignment horizontal="center" vertical="center"/>
    </xf>
    <xf numFmtId="168" fontId="54" fillId="55" borderId="14" xfId="0" applyNumberFormat="1" applyFont="1" applyFill="1" applyBorder="1" applyAlignment="1">
      <alignment horizontal="center" vertical="center" wrapText="1"/>
    </xf>
    <xf numFmtId="169" fontId="54" fillId="55" borderId="14" xfId="0" applyNumberFormat="1" applyFont="1" applyFill="1" applyBorder="1" applyAlignment="1">
      <alignment horizontal="center" vertical="center" wrapText="1"/>
    </xf>
    <xf numFmtId="169" fontId="54" fillId="59" borderId="0" xfId="0" applyNumberFormat="1" applyFont="1" applyFill="1" applyBorder="1" applyAlignment="1">
      <alignment horizontal="center" vertical="center"/>
    </xf>
    <xf numFmtId="169" fontId="54" fillId="0" borderId="13" xfId="0" applyNumberFormat="1" applyFont="1" applyFill="1" applyBorder="1" applyAlignment="1">
      <alignment horizontal="center" vertical="center"/>
    </xf>
    <xf numFmtId="169" fontId="54" fillId="0" borderId="14" xfId="0" applyNumberFormat="1" applyFont="1" applyFill="1" applyBorder="1" applyAlignment="1">
      <alignment horizontal="center" vertical="center"/>
    </xf>
    <xf numFmtId="169" fontId="54" fillId="43" borderId="14" xfId="0" applyNumberFormat="1" applyFont="1" applyFill="1" applyBorder="1" applyAlignment="1">
      <alignment horizontal="center" vertical="center" wrapText="1"/>
    </xf>
    <xf numFmtId="168" fontId="54" fillId="43" borderId="14" xfId="0" applyNumberFormat="1" applyFont="1" applyFill="1" applyBorder="1" applyAlignment="1">
      <alignment horizontal="center" vertical="center" wrapText="1"/>
    </xf>
    <xf numFmtId="169" fontId="31" fillId="57" borderId="14" xfId="0" applyNumberFormat="1" applyFont="1" applyFill="1" applyBorder="1" applyAlignment="1">
      <alignment horizontal="center" vertical="center" wrapText="1"/>
    </xf>
    <xf numFmtId="169" fontId="31" fillId="59" borderId="0" xfId="0" applyNumberFormat="1" applyFont="1" applyFill="1" applyBorder="1" applyAlignment="1">
      <alignment horizontal="center" vertical="center"/>
    </xf>
    <xf numFmtId="169" fontId="31" fillId="0" borderId="13" xfId="0" applyNumberFormat="1" applyFont="1" applyFill="1" applyBorder="1" applyAlignment="1">
      <alignment horizontal="center" vertical="center"/>
    </xf>
    <xf numFmtId="169" fontId="31" fillId="0" borderId="14" xfId="0" applyNumberFormat="1" applyFont="1" applyFill="1" applyBorder="1" applyAlignment="1">
      <alignment horizontal="center" vertical="center"/>
    </xf>
    <xf numFmtId="168" fontId="31" fillId="57" borderId="14" xfId="0" applyNumberFormat="1" applyFont="1" applyFill="1" applyBorder="1" applyAlignment="1">
      <alignment horizontal="center" vertical="center" wrapText="1"/>
    </xf>
    <xf numFmtId="169" fontId="29" fillId="59" borderId="0" xfId="0" applyNumberFormat="1" applyFont="1" applyFill="1" applyBorder="1" applyAlignment="1">
      <alignment horizontal="center" vertical="center"/>
    </xf>
    <xf numFmtId="169" fontId="29" fillId="0" borderId="13" xfId="0" applyNumberFormat="1" applyFont="1" applyFill="1" applyBorder="1" applyAlignment="1">
      <alignment horizontal="center" vertical="center"/>
    </xf>
    <xf numFmtId="169" fontId="29" fillId="0" borderId="14" xfId="0" applyNumberFormat="1" applyFont="1" applyFill="1" applyBorder="1" applyAlignment="1">
      <alignment horizontal="center" vertical="center"/>
    </xf>
    <xf numFmtId="164" fontId="64" fillId="34" borderId="14" xfId="0" applyNumberFormat="1" applyFont="1" applyFill="1" applyBorder="1" applyAlignment="1">
      <alignment horizontal="center" vertical="center" wrapText="1"/>
    </xf>
    <xf numFmtId="165" fontId="68" fillId="59" borderId="0" xfId="0" applyNumberFormat="1" applyFont="1" applyFill="1" applyBorder="1" applyAlignment="1">
      <alignment horizontal="center" vertical="center"/>
    </xf>
    <xf numFmtId="3" fontId="52" fillId="54" borderId="14" xfId="0" applyNumberFormat="1" applyFont="1" applyFill="1" applyBorder="1" applyAlignment="1">
      <alignment horizontal="center" vertical="center" wrapText="1"/>
    </xf>
    <xf numFmtId="3" fontId="39" fillId="0" borderId="21" xfId="0" applyNumberFormat="1" applyFont="1" applyBorder="1" applyAlignment="1">
      <alignment horizontal="center" vertical="center" wrapText="1"/>
    </xf>
    <xf numFmtId="3" fontId="39" fillId="0" borderId="15" xfId="0" applyNumberFormat="1" applyFont="1" applyBorder="1" applyAlignment="1">
      <alignment horizontal="center" vertical="center" wrapText="1"/>
    </xf>
    <xf numFmtId="3" fontId="22" fillId="54" borderId="14" xfId="0" applyNumberFormat="1" applyFont="1" applyFill="1" applyBorder="1" applyAlignment="1">
      <alignment horizontal="center" vertical="center"/>
    </xf>
    <xf numFmtId="3" fontId="31" fillId="35" borderId="14" xfId="0" applyNumberFormat="1" applyFont="1" applyFill="1" applyBorder="1" applyAlignment="1">
      <alignment horizontal="center" vertical="center"/>
    </xf>
    <xf numFmtId="165" fontId="29" fillId="41" borderId="0" xfId="0" applyNumberFormat="1" applyFont="1" applyFill="1" applyBorder="1" applyAlignment="1">
      <alignment vertical="center" wrapText="1"/>
    </xf>
    <xf numFmtId="165" fontId="27" fillId="41" borderId="0" xfId="0" applyNumberFormat="1" applyFont="1" applyFill="1" applyBorder="1" applyAlignment="1">
      <alignment vertical="center" wrapText="1"/>
    </xf>
    <xf numFmtId="3" fontId="31" fillId="60" borderId="13" xfId="0" applyNumberFormat="1" applyFont="1" applyFill="1" applyBorder="1" applyAlignment="1">
      <alignment horizontal="center" vertical="center"/>
    </xf>
    <xf numFmtId="3" fontId="31" fillId="60" borderId="17" xfId="0" applyNumberFormat="1" applyFont="1" applyFill="1" applyBorder="1" applyAlignment="1">
      <alignment horizontal="center" vertical="center"/>
    </xf>
    <xf numFmtId="169" fontId="31" fillId="60" borderId="13" xfId="0" applyNumberFormat="1" applyFont="1" applyFill="1" applyBorder="1" applyAlignment="1">
      <alignment horizontal="center" vertical="center"/>
    </xf>
    <xf numFmtId="169" fontId="31" fillId="60" borderId="23" xfId="0" applyNumberFormat="1" applyFont="1" applyFill="1" applyBorder="1" applyAlignment="1">
      <alignment horizontal="center" vertical="center"/>
    </xf>
    <xf numFmtId="168" fontId="29" fillId="37" borderId="14" xfId="0" applyNumberFormat="1" applyFont="1" applyFill="1" applyBorder="1" applyAlignment="1">
      <alignment horizontal="center" vertical="center" wrapText="1"/>
    </xf>
    <xf numFmtId="168" fontId="29" fillId="58" borderId="14" xfId="0" applyNumberFormat="1" applyFont="1" applyFill="1" applyBorder="1" applyAlignment="1">
      <alignment horizontal="center" vertical="center" wrapText="1"/>
    </xf>
    <xf numFmtId="169" fontId="58" fillId="55" borderId="14" xfId="0" applyNumberFormat="1" applyFont="1" applyFill="1" applyBorder="1" applyAlignment="1">
      <alignment horizontal="center" vertical="center" wrapText="1"/>
    </xf>
    <xf numFmtId="169" fontId="58" fillId="43" borderId="14" xfId="0" applyNumberFormat="1" applyFont="1" applyFill="1" applyBorder="1" applyAlignment="1">
      <alignment horizontal="center" vertical="center" wrapText="1"/>
    </xf>
    <xf numFmtId="169" fontId="59" fillId="57" borderId="14" xfId="0" applyNumberFormat="1" applyFont="1" applyFill="1" applyBorder="1" applyAlignment="1">
      <alignment horizontal="center" vertical="center" wrapText="1"/>
    </xf>
    <xf numFmtId="169" fontId="60" fillId="37" borderId="14" xfId="0" applyNumberFormat="1" applyFont="1" applyFill="1" applyBorder="1" applyAlignment="1">
      <alignment horizontal="center" vertical="center" wrapText="1"/>
    </xf>
    <xf numFmtId="169" fontId="60" fillId="58" borderId="14" xfId="0" applyNumberFormat="1" applyFont="1" applyFill="1" applyBorder="1" applyAlignment="1">
      <alignment horizontal="center" vertical="center" wrapText="1"/>
    </xf>
    <xf numFmtId="169" fontId="29" fillId="37" borderId="14" xfId="0" applyNumberFormat="1" applyFont="1" applyFill="1" applyBorder="1" applyAlignment="1">
      <alignment horizontal="center" vertical="center" wrapText="1"/>
    </xf>
    <xf numFmtId="169" fontId="29" fillId="58" borderId="14" xfId="0" applyNumberFormat="1" applyFont="1" applyFill="1" applyBorder="1" applyAlignment="1">
      <alignment horizontal="center" vertical="center" wrapText="1"/>
    </xf>
    <xf numFmtId="165" fontId="22" fillId="38" borderId="14" xfId="0" applyNumberFormat="1" applyFont="1" applyFill="1" applyBorder="1" applyAlignment="1">
      <alignment horizontal="center" vertical="center"/>
    </xf>
    <xf numFmtId="3" fontId="31" fillId="35" borderId="14" xfId="0" applyNumberFormat="1" applyFont="1" applyFill="1" applyBorder="1" applyAlignment="1">
      <alignment horizontal="center" vertical="center" wrapText="1"/>
    </xf>
    <xf numFmtId="3" fontId="51" fillId="35" borderId="14" xfId="0" applyNumberFormat="1" applyFont="1" applyFill="1" applyBorder="1" applyAlignment="1">
      <alignment horizontal="center" vertical="center" wrapText="1"/>
    </xf>
    <xf numFmtId="164" fontId="28" fillId="39" borderId="20" xfId="0" applyNumberFormat="1" applyFont="1" applyFill="1" applyBorder="1" applyAlignment="1">
      <alignment horizontal="center" vertical="center"/>
    </xf>
    <xf numFmtId="164" fontId="22" fillId="38" borderId="14" xfId="0" applyNumberFormat="1" applyFont="1" applyFill="1" applyBorder="1" applyAlignment="1">
      <alignment horizontal="center" vertical="center" wrapText="1"/>
    </xf>
    <xf numFmtId="164" fontId="36" fillId="36" borderId="14" xfId="0" applyNumberFormat="1" applyFont="1" applyFill="1" applyBorder="1" applyAlignment="1">
      <alignment horizontal="center" vertical="center" wrapText="1"/>
    </xf>
    <xf numFmtId="170" fontId="29" fillId="52" borderId="14" xfId="0" applyNumberFormat="1" applyFont="1" applyFill="1" applyBorder="1" applyAlignment="1">
      <alignment horizontal="center" vertical="center" wrapText="1"/>
    </xf>
    <xf numFmtId="170" fontId="36" fillId="36" borderId="14" xfId="0" applyNumberFormat="1" applyFont="1" applyFill="1" applyBorder="1" applyAlignment="1">
      <alignment horizontal="center" vertical="center" wrapText="1"/>
    </xf>
    <xf numFmtId="170" fontId="27" fillId="38" borderId="15" xfId="0" applyNumberFormat="1" applyFont="1" applyFill="1" applyBorder="1" applyAlignment="1">
      <alignment horizontal="center" vertical="center"/>
    </xf>
    <xf numFmtId="170" fontId="27" fillId="41" borderId="0" xfId="0" applyNumberFormat="1" applyFont="1" applyFill="1" applyBorder="1" applyAlignment="1">
      <alignment horizontal="center" vertical="center"/>
    </xf>
    <xf numFmtId="170" fontId="27" fillId="0" borderId="13" xfId="0" applyNumberFormat="1" applyFont="1" applyFill="1" applyBorder="1" applyAlignment="1">
      <alignment horizontal="center" vertical="center"/>
    </xf>
    <xf numFmtId="170" fontId="27" fillId="0" borderId="14" xfId="0" applyNumberFormat="1" applyFont="1" applyFill="1" applyBorder="1" applyAlignment="1">
      <alignment horizontal="center" vertical="center"/>
    </xf>
    <xf numFmtId="2" fontId="36" fillId="36" borderId="21" xfId="0" applyNumberFormat="1" applyFont="1" applyFill="1" applyBorder="1" applyAlignment="1">
      <alignment horizontal="center" vertical="center" wrapText="1"/>
    </xf>
    <xf numFmtId="2" fontId="29" fillId="52" borderId="15" xfId="0" applyNumberFormat="1" applyFont="1" applyFill="1" applyBorder="1" applyAlignment="1">
      <alignment horizontal="center" vertical="center" wrapText="1"/>
    </xf>
    <xf numFmtId="2" fontId="36" fillId="36" borderId="15" xfId="0" applyNumberFormat="1" applyFont="1" applyFill="1" applyBorder="1" applyAlignment="1">
      <alignment horizontal="center" vertical="center" wrapText="1"/>
    </xf>
    <xf numFmtId="167" fontId="31" fillId="60" borderId="23" xfId="0" applyNumberFormat="1" applyFont="1" applyFill="1" applyBorder="1" applyAlignment="1">
      <alignment horizontal="center" vertical="center"/>
    </xf>
    <xf numFmtId="170" fontId="50" fillId="52" borderId="14" xfId="0" applyNumberFormat="1" applyFont="1" applyFill="1" applyBorder="1" applyAlignment="1">
      <alignment horizontal="center" vertical="center" wrapText="1"/>
    </xf>
    <xf numFmtId="170" fontId="57" fillId="35" borderId="14" xfId="0" applyNumberFormat="1" applyFont="1" applyFill="1" applyBorder="1" applyAlignment="1">
      <alignment horizontal="center" vertical="center" wrapText="1"/>
    </xf>
    <xf numFmtId="170" fontId="61" fillId="35" borderId="14" xfId="0" applyNumberFormat="1" applyFont="1" applyFill="1" applyBorder="1" applyAlignment="1">
      <alignment horizontal="center" vertical="center" wrapText="1"/>
    </xf>
    <xf numFmtId="170" fontId="51" fillId="35" borderId="14" xfId="0" applyNumberFormat="1" applyFont="1" applyFill="1" applyBorder="1" applyAlignment="1">
      <alignment horizontal="center" vertical="center" wrapText="1"/>
    </xf>
    <xf numFmtId="170" fontId="52" fillId="35" borderId="14" xfId="0" applyNumberFormat="1" applyFont="1" applyFill="1" applyBorder="1" applyAlignment="1">
      <alignment horizontal="center" vertical="center" wrapText="1"/>
    </xf>
    <xf numFmtId="170" fontId="51" fillId="60" borderId="21" xfId="0" applyNumberFormat="1" applyFont="1" applyFill="1" applyBorder="1" applyAlignment="1">
      <alignment horizontal="center" vertical="center"/>
    </xf>
    <xf numFmtId="170" fontId="52" fillId="59" borderId="0" xfId="0" applyNumberFormat="1" applyFont="1" applyFill="1" applyBorder="1" applyAlignment="1">
      <alignment horizontal="center" vertical="center"/>
    </xf>
    <xf numFmtId="170" fontId="52" fillId="0" borderId="13" xfId="0" applyNumberFormat="1" applyFont="1" applyFill="1" applyBorder="1" applyAlignment="1">
      <alignment horizontal="center" vertical="center"/>
    </xf>
    <xf numFmtId="170" fontId="52" fillId="0" borderId="14" xfId="0" applyNumberFormat="1" applyFont="1" applyFill="1" applyBorder="1" applyAlignment="1">
      <alignment horizontal="center" vertical="center"/>
    </xf>
    <xf numFmtId="170" fontId="55" fillId="55" borderId="14" xfId="0" applyNumberFormat="1" applyFont="1" applyFill="1" applyBorder="1" applyAlignment="1">
      <alignment horizontal="center" vertical="center" wrapText="1"/>
    </xf>
    <xf numFmtId="170" fontId="51" fillId="55" borderId="14" xfId="0" applyNumberFormat="1" applyFont="1" applyFill="1" applyBorder="1" applyAlignment="1">
      <alignment horizontal="center" vertical="center" wrapText="1"/>
    </xf>
    <xf numFmtId="170" fontId="61" fillId="55" borderId="14" xfId="0" applyNumberFormat="1" applyFont="1" applyFill="1" applyBorder="1" applyAlignment="1">
      <alignment horizontal="center" vertical="center" wrapText="1"/>
    </xf>
    <xf numFmtId="170" fontId="52" fillId="55" borderId="14" xfId="0" applyNumberFormat="1" applyFont="1" applyFill="1" applyBorder="1" applyAlignment="1">
      <alignment horizontal="center" vertical="center" wrapText="1"/>
    </xf>
    <xf numFmtId="170" fontId="51" fillId="60" borderId="23" xfId="0" applyNumberFormat="1" applyFont="1" applyFill="1" applyBorder="1" applyAlignment="1">
      <alignment horizontal="center" vertical="center"/>
    </xf>
    <xf numFmtId="170" fontId="55" fillId="59" borderId="0" xfId="0" applyNumberFormat="1" applyFont="1" applyFill="1" applyBorder="1" applyAlignment="1">
      <alignment horizontal="center" vertical="center"/>
    </xf>
    <xf numFmtId="170" fontId="55" fillId="0" borderId="13" xfId="0" applyNumberFormat="1" applyFont="1" applyFill="1" applyBorder="1" applyAlignment="1">
      <alignment horizontal="center" vertical="center"/>
    </xf>
    <xf numFmtId="170" fontId="55" fillId="0" borderId="14" xfId="0" applyNumberFormat="1" applyFont="1" applyFill="1" applyBorder="1" applyAlignment="1">
      <alignment horizontal="center" vertical="center"/>
    </xf>
    <xf numFmtId="170" fontId="55" fillId="43" borderId="14" xfId="0" applyNumberFormat="1" applyFont="1" applyFill="1" applyBorder="1" applyAlignment="1">
      <alignment horizontal="center" vertical="center" wrapText="1"/>
    </xf>
    <xf numFmtId="170" fontId="51" fillId="43" borderId="14" xfId="0" applyNumberFormat="1" applyFont="1" applyFill="1" applyBorder="1" applyAlignment="1">
      <alignment horizontal="center" vertical="center" wrapText="1"/>
    </xf>
    <xf numFmtId="170" fontId="62" fillId="43" borderId="14" xfId="0" applyNumberFormat="1" applyFont="1" applyFill="1" applyBorder="1" applyAlignment="1">
      <alignment horizontal="center" vertical="center" wrapText="1"/>
    </xf>
    <xf numFmtId="170" fontId="52" fillId="43" borderId="14" xfId="0" applyNumberFormat="1" applyFont="1" applyFill="1" applyBorder="1" applyAlignment="1">
      <alignment horizontal="center" vertical="center" wrapText="1"/>
    </xf>
    <xf numFmtId="170" fontId="51" fillId="60" borderId="37" xfId="0" applyNumberFormat="1" applyFont="1" applyFill="1" applyBorder="1" applyAlignment="1">
      <alignment horizontal="center" vertical="center"/>
    </xf>
    <xf numFmtId="170" fontId="51" fillId="57" borderId="14" xfId="0" applyNumberFormat="1" applyFont="1" applyFill="1" applyBorder="1" applyAlignment="1">
      <alignment horizontal="center" vertical="center" wrapText="1"/>
    </xf>
    <xf numFmtId="170" fontId="62" fillId="57" borderId="14" xfId="0" applyNumberFormat="1" applyFont="1" applyFill="1" applyBorder="1" applyAlignment="1">
      <alignment horizontal="center" vertical="center" wrapText="1"/>
    </xf>
    <xf numFmtId="170" fontId="52" fillId="57" borderId="14" xfId="0" applyNumberFormat="1" applyFont="1" applyFill="1" applyBorder="1" applyAlignment="1">
      <alignment horizontal="center" vertical="center" wrapText="1"/>
    </xf>
    <xf numFmtId="170" fontId="51" fillId="59" borderId="0" xfId="0" applyNumberFormat="1" applyFont="1" applyFill="1" applyBorder="1" applyAlignment="1">
      <alignment horizontal="center" vertical="center"/>
    </xf>
    <xf numFmtId="170" fontId="51" fillId="0" borderId="13" xfId="0" applyNumberFormat="1" applyFont="1" applyFill="1" applyBorder="1" applyAlignment="1">
      <alignment horizontal="center" vertical="center"/>
    </xf>
    <xf numFmtId="170" fontId="51" fillId="0" borderId="14" xfId="0" applyNumberFormat="1" applyFont="1" applyFill="1" applyBorder="1" applyAlignment="1">
      <alignment horizontal="center" vertical="center"/>
    </xf>
    <xf numFmtId="170" fontId="50" fillId="37" borderId="14" xfId="0" applyNumberFormat="1" applyFont="1" applyFill="1" applyBorder="1" applyAlignment="1">
      <alignment horizontal="center" vertical="center" wrapText="1"/>
    </xf>
    <xf numFmtId="170" fontId="66" fillId="37" borderId="14" xfId="0" applyNumberFormat="1" applyFont="1" applyFill="1" applyBorder="1" applyAlignment="1">
      <alignment horizontal="center" vertical="center" wrapText="1"/>
    </xf>
    <xf numFmtId="170" fontId="62" fillId="37" borderId="14" xfId="0" applyNumberFormat="1" applyFont="1" applyFill="1" applyBorder="1" applyAlignment="1">
      <alignment horizontal="center" vertical="center" wrapText="1"/>
    </xf>
    <xf numFmtId="170" fontId="63" fillId="37" borderId="14" xfId="0" applyNumberFormat="1" applyFont="1" applyFill="1" applyBorder="1" applyAlignment="1">
      <alignment horizontal="center" vertical="center" wrapText="1"/>
    </xf>
    <xf numFmtId="170" fontId="50" fillId="59" borderId="0" xfId="0" applyNumberFormat="1" applyFont="1" applyFill="1" applyBorder="1" applyAlignment="1">
      <alignment horizontal="center" vertical="center"/>
    </xf>
    <xf numFmtId="170" fontId="50" fillId="0" borderId="13" xfId="0" applyNumberFormat="1" applyFont="1" applyFill="1" applyBorder="1" applyAlignment="1">
      <alignment horizontal="center" vertical="center"/>
    </xf>
    <xf numFmtId="170" fontId="50" fillId="0" borderId="14" xfId="0" applyNumberFormat="1" applyFont="1" applyFill="1" applyBorder="1" applyAlignment="1">
      <alignment horizontal="center" vertical="center"/>
    </xf>
    <xf numFmtId="170" fontId="50" fillId="58" borderId="14" xfId="0" applyNumberFormat="1" applyFont="1" applyFill="1" applyBorder="1" applyAlignment="1">
      <alignment horizontal="center" vertical="center" wrapText="1"/>
    </xf>
    <xf numFmtId="170" fontId="62" fillId="58" borderId="14" xfId="0" applyNumberFormat="1" applyFont="1" applyFill="1" applyBorder="1" applyAlignment="1">
      <alignment horizontal="center" vertical="center" wrapText="1"/>
    </xf>
    <xf numFmtId="170" fontId="51" fillId="58" borderId="14" xfId="0" applyNumberFormat="1" applyFont="1" applyFill="1" applyBorder="1" applyAlignment="1">
      <alignment horizontal="center" vertical="center" wrapText="1"/>
    </xf>
    <xf numFmtId="170" fontId="67" fillId="58" borderId="14" xfId="0" applyNumberFormat="1" applyFont="1" applyFill="1" applyBorder="1" applyAlignment="1">
      <alignment horizontal="center" vertical="center" wrapText="1"/>
    </xf>
    <xf numFmtId="0" fontId="20" fillId="0" borderId="14" xfId="0" applyFont="1" applyBorder="1" applyAlignment="1">
      <alignment horizontal="center" vertical="center"/>
    </xf>
    <xf numFmtId="164" fontId="20" fillId="0" borderId="14" xfId="0" applyNumberFormat="1" applyFont="1" applyBorder="1" applyAlignment="1">
      <alignment horizontal="center" vertical="center" wrapText="1"/>
    </xf>
    <xf numFmtId="164" fontId="39" fillId="0" borderId="14" xfId="0" applyNumberFormat="1" applyFont="1" applyBorder="1" applyAlignment="1">
      <alignment horizontal="center" vertical="center" wrapText="1"/>
    </xf>
    <xf numFmtId="170" fontId="54" fillId="0" borderId="14" xfId="0" applyNumberFormat="1" applyFont="1" applyFill="1" applyBorder="1" applyAlignment="1">
      <alignment horizontal="center" vertical="center"/>
    </xf>
    <xf numFmtId="170" fontId="31" fillId="0" borderId="14" xfId="0" applyNumberFormat="1" applyFont="1" applyFill="1" applyBorder="1" applyAlignment="1">
      <alignment horizontal="center" vertical="center"/>
    </xf>
    <xf numFmtId="164" fontId="20" fillId="0" borderId="14" xfId="0" applyNumberFormat="1" applyFont="1" applyFill="1" applyBorder="1" applyAlignment="1">
      <alignment horizontal="center" vertical="center"/>
    </xf>
    <xf numFmtId="169" fontId="22" fillId="0" borderId="14" xfId="0" applyNumberFormat="1" applyFont="1" applyFill="1" applyBorder="1" applyAlignment="1">
      <alignment horizontal="center" vertical="center"/>
    </xf>
    <xf numFmtId="170" fontId="22" fillId="0" borderId="14" xfId="0" applyNumberFormat="1" applyFont="1" applyFill="1" applyBorder="1" applyAlignment="1">
      <alignment horizontal="center" vertical="center"/>
    </xf>
    <xf numFmtId="169" fontId="27" fillId="51" borderId="14" xfId="0" applyNumberFormat="1" applyFont="1" applyFill="1" applyBorder="1" applyAlignment="1">
      <alignment horizontal="center" vertical="center"/>
    </xf>
    <xf numFmtId="170" fontId="27" fillId="51" borderId="14" xfId="0" applyNumberFormat="1" applyFont="1" applyFill="1" applyBorder="1" applyAlignment="1">
      <alignment horizontal="center" vertical="center"/>
    </xf>
    <xf numFmtId="164" fontId="29" fillId="52" borderId="14" xfId="0" applyNumberFormat="1" applyFont="1" applyFill="1" applyBorder="1" applyAlignment="1">
      <alignment horizontal="center" vertical="center"/>
    </xf>
    <xf numFmtId="2" fontId="36" fillId="36" borderId="20" xfId="0" applyNumberFormat="1" applyFont="1" applyFill="1" applyBorder="1" applyAlignment="1">
      <alignment horizontal="center" vertical="center" wrapText="1"/>
    </xf>
    <xf numFmtId="165" fontId="22" fillId="38" borderId="20" xfId="0" applyNumberFormat="1" applyFont="1" applyFill="1" applyBorder="1" applyAlignment="1">
      <alignment horizontal="center" vertical="center" wrapText="1"/>
    </xf>
    <xf numFmtId="165" fontId="31" fillId="41" borderId="0" xfId="0" applyNumberFormat="1" applyFont="1" applyFill="1" applyBorder="1" applyAlignment="1">
      <alignment horizontal="center" vertical="center"/>
    </xf>
    <xf numFmtId="164" fontId="31" fillId="41" borderId="39" xfId="0" applyNumberFormat="1" applyFont="1" applyFill="1" applyBorder="1" applyAlignment="1">
      <alignment vertical="center"/>
    </xf>
    <xf numFmtId="164" fontId="31" fillId="41" borderId="40" xfId="0" applyNumberFormat="1" applyFont="1" applyFill="1" applyBorder="1" applyAlignment="1">
      <alignment vertical="center"/>
    </xf>
    <xf numFmtId="164" fontId="31" fillId="41" borderId="38" xfId="0" applyNumberFormat="1" applyFont="1" applyFill="1" applyBorder="1" applyAlignment="1">
      <alignment horizontal="center" vertical="center"/>
    </xf>
    <xf numFmtId="164" fontId="31" fillId="41" borderId="38" xfId="0" applyNumberFormat="1" applyFont="1" applyFill="1" applyBorder="1" applyAlignment="1">
      <alignment vertical="center"/>
    </xf>
    <xf numFmtId="164" fontId="31" fillId="41" borderId="38" xfId="0" applyNumberFormat="1" applyFont="1" applyFill="1" applyBorder="1" applyAlignment="1">
      <alignment horizontal="center" vertical="center" wrapText="1"/>
    </xf>
    <xf numFmtId="164" fontId="51" fillId="41" borderId="38" xfId="0" applyNumberFormat="1" applyFont="1" applyFill="1" applyBorder="1" applyAlignment="1">
      <alignment horizontal="center" vertical="center" wrapText="1"/>
    </xf>
    <xf numFmtId="164" fontId="31" fillId="41" borderId="0" xfId="0" applyNumberFormat="1" applyFont="1" applyFill="1" applyBorder="1" applyAlignment="1">
      <alignment horizontal="center" vertical="center"/>
    </xf>
    <xf numFmtId="3" fontId="31" fillId="35" borderId="16" xfId="0" applyNumberFormat="1" applyFont="1" applyFill="1" applyBorder="1" applyAlignment="1">
      <alignment horizontal="center" vertical="center" wrapText="1"/>
    </xf>
    <xf numFmtId="165" fontId="31" fillId="0" borderId="14" xfId="0" applyNumberFormat="1" applyFont="1" applyFill="1" applyBorder="1" applyAlignment="1">
      <alignment horizontal="center" vertical="center"/>
    </xf>
    <xf numFmtId="165" fontId="31" fillId="35" borderId="14" xfId="0" applyNumberFormat="1" applyFont="1" applyFill="1" applyBorder="1" applyAlignment="1">
      <alignment horizontal="center" vertical="center"/>
    </xf>
    <xf numFmtId="164" fontId="27" fillId="34" borderId="14" xfId="0" applyNumberFormat="1" applyFont="1" applyFill="1" applyBorder="1" applyAlignment="1">
      <alignment horizontal="center" vertical="center" wrapText="1"/>
    </xf>
    <xf numFmtId="164" fontId="52" fillId="34" borderId="14" xfId="0" applyNumberFormat="1" applyFont="1" applyFill="1" applyBorder="1" applyAlignment="1">
      <alignment horizontal="center" vertical="center" wrapText="1"/>
    </xf>
    <xf numFmtId="164" fontId="27" fillId="34" borderId="15" xfId="0" applyNumberFormat="1" applyFont="1" applyFill="1" applyBorder="1" applyAlignment="1">
      <alignment horizontal="center" vertical="center" wrapText="1"/>
    </xf>
    <xf numFmtId="164" fontId="29" fillId="49" borderId="14" xfId="0" applyNumberFormat="1" applyFont="1" applyFill="1" applyBorder="1" applyAlignment="1">
      <alignment horizontal="center" vertical="center" wrapText="1"/>
    </xf>
    <xf numFmtId="164" fontId="50" fillId="49" borderId="14" xfId="0" applyNumberFormat="1" applyFont="1" applyFill="1" applyBorder="1" applyAlignment="1">
      <alignment horizontal="center" vertical="center" wrapText="1"/>
    </xf>
    <xf numFmtId="164" fontId="50" fillId="49" borderId="13" xfId="0" applyNumberFormat="1" applyFont="1" applyFill="1" applyBorder="1" applyAlignment="1">
      <alignment horizontal="center" vertical="center" wrapText="1"/>
    </xf>
    <xf numFmtId="164" fontId="28" fillId="39" borderId="15" xfId="0" applyNumberFormat="1" applyFont="1" applyFill="1" applyBorder="1" applyAlignment="1">
      <alignment horizontal="center" vertical="center" wrapText="1"/>
    </xf>
    <xf numFmtId="165" fontId="28" fillId="41" borderId="0" xfId="0" applyNumberFormat="1" applyFont="1" applyFill="1" applyBorder="1" applyAlignment="1">
      <alignment horizontal="center" vertical="center" wrapText="1"/>
    </xf>
    <xf numFmtId="3" fontId="20" fillId="53" borderId="14" xfId="0" applyNumberFormat="1" applyFont="1" applyFill="1" applyBorder="1" applyAlignment="1">
      <alignment horizontal="center" vertical="center" wrapText="1"/>
    </xf>
    <xf numFmtId="167" fontId="57" fillId="36" borderId="14" xfId="0" applyNumberFormat="1" applyFont="1" applyFill="1" applyBorder="1" applyAlignment="1">
      <alignment horizontal="center" vertical="center" wrapText="1"/>
    </xf>
    <xf numFmtId="170" fontId="82" fillId="36" borderId="14" xfId="0" applyNumberFormat="1" applyFont="1" applyFill="1" applyBorder="1" applyAlignment="1">
      <alignment horizontal="center" vertical="center" wrapText="1"/>
    </xf>
    <xf numFmtId="167" fontId="36" fillId="36" borderId="15" xfId="0" applyNumberFormat="1" applyFont="1" applyFill="1" applyBorder="1" applyAlignment="1">
      <alignment horizontal="center" vertical="center" wrapText="1"/>
    </xf>
    <xf numFmtId="164" fontId="34" fillId="34" borderId="15" xfId="0" applyNumberFormat="1" applyFont="1" applyFill="1" applyBorder="1" applyAlignment="1">
      <alignment horizontal="center" vertical="center" wrapText="1"/>
    </xf>
    <xf numFmtId="3" fontId="20" fillId="41" borderId="0" xfId="0" applyNumberFormat="1" applyFont="1" applyFill="1" applyBorder="1" applyAlignment="1">
      <alignment horizontal="center" vertical="center" wrapText="1"/>
    </xf>
    <xf numFmtId="170" fontId="51" fillId="36" borderId="14" xfId="0" applyNumberFormat="1" applyFont="1" applyFill="1" applyBorder="1" applyAlignment="1">
      <alignment horizontal="center" vertical="center" wrapText="1"/>
    </xf>
    <xf numFmtId="167" fontId="57" fillId="36" borderId="15" xfId="0" applyNumberFormat="1" applyFont="1" applyFill="1" applyBorder="1" applyAlignment="1">
      <alignment horizontal="center" vertical="center" wrapText="1"/>
    </xf>
    <xf numFmtId="3" fontId="83" fillId="54" borderId="14" xfId="0" applyNumberFormat="1" applyFont="1" applyFill="1" applyBorder="1" applyAlignment="1">
      <alignment horizontal="center" vertical="center" wrapText="1"/>
    </xf>
    <xf numFmtId="170" fontId="61" fillId="36" borderId="14" xfId="0" applyNumberFormat="1" applyFont="1" applyFill="1" applyBorder="1" applyAlignment="1">
      <alignment horizontal="center" vertical="center" wrapText="1"/>
    </xf>
    <xf numFmtId="170" fontId="52" fillId="36" borderId="14" xfId="0" applyNumberFormat="1" applyFont="1" applyFill="1" applyBorder="1" applyAlignment="1">
      <alignment horizontal="center" vertical="center" wrapText="1"/>
    </xf>
    <xf numFmtId="3" fontId="28" fillId="36" borderId="18" xfId="0" applyNumberFormat="1" applyFont="1" applyFill="1" applyBorder="1" applyAlignment="1">
      <alignment horizontal="center" vertical="center" wrapText="1"/>
    </xf>
    <xf numFmtId="170" fontId="52" fillId="36" borderId="18" xfId="0" applyNumberFormat="1" applyFont="1" applyFill="1" applyBorder="1" applyAlignment="1">
      <alignment horizontal="center" vertical="center" wrapText="1"/>
    </xf>
    <xf numFmtId="167" fontId="57" fillId="36" borderId="20" xfId="0" applyNumberFormat="1" applyFont="1" applyFill="1" applyBorder="1" applyAlignment="1">
      <alignment horizontal="center" vertical="center" wrapText="1"/>
    </xf>
    <xf numFmtId="170" fontId="51" fillId="36" borderId="18" xfId="0" applyNumberFormat="1" applyFont="1" applyFill="1" applyBorder="1" applyAlignment="1">
      <alignment horizontal="center" vertical="center" wrapText="1"/>
    </xf>
    <xf numFmtId="166" fontId="68" fillId="41" borderId="0" xfId="0" applyNumberFormat="1" applyFont="1" applyFill="1" applyBorder="1" applyAlignment="1">
      <alignment horizontal="center" vertical="center"/>
    </xf>
    <xf numFmtId="164" fontId="68" fillId="41" borderId="0" xfId="0" applyNumberFormat="1" applyFont="1" applyFill="1" applyBorder="1" applyAlignment="1">
      <alignment horizontal="center" vertical="center"/>
    </xf>
    <xf numFmtId="164" fontId="68" fillId="41" borderId="0" xfId="0" applyNumberFormat="1" applyFont="1" applyFill="1" applyBorder="1" applyAlignment="1">
      <alignment horizontal="center" vertical="center" wrapText="1"/>
    </xf>
    <xf numFmtId="164" fontId="39" fillId="41" borderId="0" xfId="0" applyNumberFormat="1" applyFont="1" applyFill="1" applyBorder="1" applyAlignment="1">
      <alignment horizontal="center" vertical="center" wrapText="1"/>
    </xf>
    <xf numFmtId="165" fontId="39" fillId="41" borderId="0" xfId="0" applyNumberFormat="1" applyFont="1" applyFill="1" applyBorder="1" applyAlignment="1">
      <alignment horizontal="center" vertical="center" wrapText="1"/>
    </xf>
    <xf numFmtId="164" fontId="69" fillId="41" borderId="0" xfId="0" applyNumberFormat="1" applyFont="1" applyFill="1" applyBorder="1" applyAlignment="1">
      <alignment horizontal="center" vertical="center" wrapText="1"/>
    </xf>
    <xf numFmtId="164" fontId="35" fillId="41" borderId="0" xfId="0" applyNumberFormat="1" applyFont="1" applyFill="1" applyBorder="1" applyAlignment="1">
      <alignment horizontal="center" vertical="center" wrapText="1"/>
    </xf>
    <xf numFmtId="3" fontId="39" fillId="41" borderId="0" xfId="0" applyNumberFormat="1" applyFont="1" applyFill="1" applyBorder="1" applyAlignment="1">
      <alignment horizontal="center" vertical="center" wrapText="1"/>
    </xf>
    <xf numFmtId="3" fontId="69" fillId="41" borderId="0" xfId="0" applyNumberFormat="1" applyFont="1" applyFill="1" applyBorder="1" applyAlignment="1">
      <alignment horizontal="center" vertical="center" wrapText="1"/>
    </xf>
    <xf numFmtId="0" fontId="70" fillId="41" borderId="0" xfId="0" applyFont="1" applyFill="1" applyBorder="1" applyAlignment="1">
      <alignment horizontal="center" vertical="center"/>
    </xf>
    <xf numFmtId="165" fontId="68" fillId="41" borderId="0" xfId="0" applyNumberFormat="1" applyFont="1" applyFill="1" applyBorder="1" applyAlignment="1">
      <alignment horizontal="center" vertical="center"/>
    </xf>
    <xf numFmtId="164" fontId="20" fillId="0" borderId="13" xfId="0" applyNumberFormat="1" applyFont="1" applyBorder="1" applyAlignment="1">
      <alignment horizontal="center" vertical="center" wrapText="1"/>
    </xf>
    <xf numFmtId="164" fontId="39" fillId="0" borderId="13" xfId="0" applyNumberFormat="1" applyFont="1" applyBorder="1" applyAlignment="1">
      <alignment horizontal="center" vertical="center" wrapText="1"/>
    </xf>
    <xf numFmtId="164" fontId="69" fillId="0" borderId="13" xfId="0" applyNumberFormat="1" applyFont="1" applyBorder="1" applyAlignment="1">
      <alignment horizontal="center" vertical="center" wrapText="1"/>
    </xf>
    <xf numFmtId="164" fontId="35" fillId="0" borderId="13" xfId="0" applyNumberFormat="1" applyFont="1" applyBorder="1" applyAlignment="1">
      <alignment horizontal="center" vertical="center" wrapText="1"/>
    </xf>
    <xf numFmtId="3" fontId="69" fillId="0" borderId="13" xfId="0" applyNumberFormat="1" applyFont="1" applyBorder="1" applyAlignment="1">
      <alignment horizontal="center" vertical="center" wrapText="1"/>
    </xf>
    <xf numFmtId="165" fontId="39" fillId="0" borderId="14" xfId="0" applyNumberFormat="1" applyFont="1" applyBorder="1" applyAlignment="1">
      <alignment horizontal="center" vertical="center" wrapText="1"/>
    </xf>
    <xf numFmtId="164" fontId="69" fillId="0" borderId="14" xfId="0" applyNumberFormat="1" applyFont="1" applyBorder="1" applyAlignment="1">
      <alignment horizontal="center" vertical="center" wrapText="1"/>
    </xf>
    <xf numFmtId="164" fontId="35" fillId="0" borderId="14" xfId="0" applyNumberFormat="1" applyFont="1" applyBorder="1" applyAlignment="1">
      <alignment horizontal="center" vertical="center" wrapText="1"/>
    </xf>
    <xf numFmtId="3" fontId="69" fillId="0" borderId="14" xfId="0" applyNumberFormat="1" applyFont="1" applyBorder="1" applyAlignment="1">
      <alignment horizontal="center" vertical="center" wrapText="1"/>
    </xf>
    <xf numFmtId="164" fontId="35" fillId="0" borderId="14" xfId="0" applyNumberFormat="1" applyFont="1" applyFill="1" applyBorder="1" applyAlignment="1">
      <alignment horizontal="center" vertical="center"/>
    </xf>
    <xf numFmtId="164" fontId="81" fillId="36" borderId="18" xfId="0" applyNumberFormat="1" applyFont="1" applyFill="1" applyBorder="1" applyAlignment="1">
      <alignment horizontal="center" vertical="center" wrapText="1"/>
    </xf>
    <xf numFmtId="170" fontId="36" fillId="36" borderId="18" xfId="0" applyNumberFormat="1" applyFont="1" applyFill="1" applyBorder="1" applyAlignment="1">
      <alignment horizontal="center" vertical="center" wrapText="1"/>
    </xf>
    <xf numFmtId="164" fontId="36" fillId="36" borderId="13" xfId="0" applyNumberFormat="1" applyFont="1" applyFill="1" applyBorder="1" applyAlignment="1">
      <alignment horizontal="center" vertical="center" wrapText="1"/>
    </xf>
    <xf numFmtId="170" fontId="36" fillId="36" borderId="13" xfId="0" applyNumberFormat="1" applyFont="1" applyFill="1" applyBorder="1" applyAlignment="1">
      <alignment horizontal="center" vertical="center" wrapText="1"/>
    </xf>
    <xf numFmtId="164" fontId="31" fillId="35" borderId="1" xfId="0" applyNumberFormat="1" applyFont="1" applyFill="1" applyBorder="1" applyAlignment="1">
      <alignment horizontal="center" vertical="center" wrapText="1"/>
    </xf>
    <xf numFmtId="170" fontId="31" fillId="35" borderId="1" xfId="0" applyNumberFormat="1" applyFont="1" applyFill="1" applyBorder="1" applyAlignment="1">
      <alignment horizontal="center" vertical="center" wrapText="1"/>
    </xf>
    <xf numFmtId="2" fontId="31" fillId="35" borderId="1" xfId="0" applyNumberFormat="1" applyFont="1" applyFill="1" applyBorder="1" applyAlignment="1">
      <alignment horizontal="center" vertical="center"/>
    </xf>
    <xf numFmtId="3" fontId="27" fillId="51" borderId="14" xfId="0" applyNumberFormat="1" applyFont="1" applyFill="1" applyBorder="1" applyAlignment="1">
      <alignment horizontal="center" vertical="center"/>
    </xf>
    <xf numFmtId="164" fontId="31" fillId="41" borderId="40" xfId="0" applyNumberFormat="1" applyFont="1" applyFill="1" applyBorder="1" applyAlignment="1">
      <alignment horizontal="center" vertical="center"/>
    </xf>
    <xf numFmtId="165" fontId="28" fillId="39" borderId="18" xfId="0" applyNumberFormat="1" applyFont="1" applyFill="1" applyBorder="1" applyAlignment="1">
      <alignment horizontal="center" vertical="center" wrapText="1"/>
    </xf>
    <xf numFmtId="165" fontId="28" fillId="39" borderId="14" xfId="0" applyNumberFormat="1" applyFont="1" applyFill="1" applyBorder="1" applyAlignment="1">
      <alignment horizontal="center" vertical="center" wrapText="1"/>
    </xf>
    <xf numFmtId="165" fontId="29" fillId="49" borderId="14" xfId="0" applyNumberFormat="1" applyFont="1" applyFill="1" applyBorder="1" applyAlignment="1">
      <alignment horizontal="center" vertical="center" wrapText="1"/>
    </xf>
    <xf numFmtId="165" fontId="28" fillId="39" borderId="18" xfId="0" applyNumberFormat="1" applyFont="1" applyFill="1" applyBorder="1" applyAlignment="1">
      <alignment horizontal="center" vertical="center"/>
    </xf>
    <xf numFmtId="165" fontId="28" fillId="39" borderId="14" xfId="0" applyNumberFormat="1" applyFont="1" applyFill="1" applyBorder="1" applyAlignment="1">
      <alignment horizontal="center" vertical="center"/>
    </xf>
    <xf numFmtId="165" fontId="31" fillId="35" borderId="13" xfId="0" applyNumberFormat="1" applyFont="1" applyFill="1" applyBorder="1" applyAlignment="1">
      <alignment horizontal="center" vertical="center" wrapText="1"/>
    </xf>
    <xf numFmtId="165" fontId="31" fillId="35" borderId="14" xfId="0" applyNumberFormat="1" applyFont="1" applyFill="1" applyBorder="1" applyAlignment="1">
      <alignment horizontal="center" vertical="center" wrapText="1"/>
    </xf>
    <xf numFmtId="165" fontId="31" fillId="35" borderId="15" xfId="0" applyNumberFormat="1" applyFont="1" applyFill="1" applyBorder="1" applyAlignment="1">
      <alignment horizontal="center" vertical="center" wrapText="1"/>
    </xf>
    <xf numFmtId="165" fontId="27" fillId="34" borderId="14" xfId="0" applyNumberFormat="1" applyFont="1" applyFill="1" applyBorder="1" applyAlignment="1">
      <alignment horizontal="center" vertical="center" wrapText="1"/>
    </xf>
    <xf numFmtId="165" fontId="27" fillId="34" borderId="15" xfId="0" applyNumberFormat="1" applyFont="1" applyFill="1" applyBorder="1" applyAlignment="1">
      <alignment horizontal="center" vertical="center"/>
    </xf>
    <xf numFmtId="165" fontId="27" fillId="34" borderId="22" xfId="0" applyNumberFormat="1" applyFont="1" applyFill="1" applyBorder="1" applyAlignment="1">
      <alignment horizontal="center" vertical="center"/>
    </xf>
    <xf numFmtId="165" fontId="27" fillId="34" borderId="16" xfId="0" applyNumberFormat="1" applyFont="1" applyFill="1" applyBorder="1" applyAlignment="1">
      <alignment horizontal="center" vertical="center"/>
    </xf>
    <xf numFmtId="165" fontId="29" fillId="49" borderId="15" xfId="0" applyNumberFormat="1" applyFont="1" applyFill="1" applyBorder="1" applyAlignment="1">
      <alignment horizontal="center" vertical="center"/>
    </xf>
    <xf numFmtId="165" fontId="29" fillId="49" borderId="22" xfId="0" applyNumberFormat="1" applyFont="1" applyFill="1" applyBorder="1" applyAlignment="1">
      <alignment horizontal="center" vertical="center"/>
    </xf>
    <xf numFmtId="165" fontId="29" fillId="49" borderId="16" xfId="0" applyNumberFormat="1" applyFont="1" applyFill="1" applyBorder="1" applyAlignment="1">
      <alignment horizontal="center" vertical="center"/>
    </xf>
    <xf numFmtId="169" fontId="27" fillId="0" borderId="22" xfId="0" applyNumberFormat="1" applyFont="1" applyFill="1" applyBorder="1" applyAlignment="1">
      <alignment horizontal="center" vertical="center"/>
    </xf>
    <xf numFmtId="169" fontId="27" fillId="0" borderId="16" xfId="0" applyNumberFormat="1" applyFont="1" applyFill="1" applyBorder="1" applyAlignment="1">
      <alignment horizontal="center" vertical="center"/>
    </xf>
    <xf numFmtId="1" fontId="22" fillId="0" borderId="22" xfId="0" applyNumberFormat="1" applyFont="1" applyBorder="1" applyAlignment="1">
      <alignment horizontal="center" vertical="center"/>
    </xf>
    <xf numFmtId="1" fontId="22" fillId="0" borderId="16" xfId="0" applyNumberFormat="1" applyFont="1" applyBorder="1" applyAlignment="1">
      <alignment horizontal="center" vertical="center"/>
    </xf>
    <xf numFmtId="164" fontId="38" fillId="56" borderId="1" xfId="0" applyNumberFormat="1" applyFont="1" applyFill="1" applyBorder="1" applyAlignment="1">
      <alignment horizontal="left" vertical="center" wrapText="1"/>
    </xf>
    <xf numFmtId="164" fontId="38" fillId="56" borderId="25" xfId="0" applyNumberFormat="1" applyFont="1" applyFill="1" applyBorder="1" applyAlignment="1">
      <alignment horizontal="left" vertical="center" wrapText="1"/>
    </xf>
    <xf numFmtId="168" fontId="38" fillId="66" borderId="0" xfId="0" applyNumberFormat="1" applyFont="1" applyFill="1" applyAlignment="1">
      <alignment horizontal="left" vertical="center" wrapText="1"/>
    </xf>
    <xf numFmtId="168" fontId="38" fillId="66" borderId="34" xfId="0" applyNumberFormat="1" applyFont="1" applyFill="1" applyBorder="1" applyAlignment="1">
      <alignment horizontal="left" vertical="center" wrapText="1"/>
    </xf>
    <xf numFmtId="168" fontId="38" fillId="66" borderId="35" xfId="0" applyNumberFormat="1" applyFont="1" applyFill="1" applyBorder="1" applyAlignment="1">
      <alignment horizontal="left" vertical="center" wrapText="1"/>
    </xf>
    <xf numFmtId="168" fontId="38" fillId="66" borderId="33" xfId="0" applyNumberFormat="1" applyFont="1" applyFill="1" applyBorder="1" applyAlignment="1">
      <alignment horizontal="left" vertical="center" wrapText="1"/>
    </xf>
    <xf numFmtId="164" fontId="38" fillId="33" borderId="26" xfId="0" applyNumberFormat="1" applyFont="1" applyFill="1" applyBorder="1" applyAlignment="1">
      <alignment horizontal="left" vertical="center" wrapText="1"/>
    </xf>
    <xf numFmtId="164" fontId="38" fillId="33" borderId="27" xfId="0" applyNumberFormat="1" applyFont="1" applyFill="1" applyBorder="1" applyAlignment="1">
      <alignment horizontal="left" vertical="center" wrapText="1"/>
    </xf>
    <xf numFmtId="164" fontId="38" fillId="33" borderId="28" xfId="0" applyNumberFormat="1" applyFont="1" applyFill="1" applyBorder="1" applyAlignment="1">
      <alignment horizontal="left" vertical="center" wrapText="1"/>
    </xf>
    <xf numFmtId="164" fontId="38" fillId="33" borderId="29" xfId="0" applyNumberFormat="1" applyFont="1" applyFill="1" applyBorder="1" applyAlignment="1">
      <alignment horizontal="left" vertical="center" wrapText="1"/>
    </xf>
    <xf numFmtId="164" fontId="38" fillId="33" borderId="0" xfId="0" applyNumberFormat="1" applyFont="1" applyFill="1" applyAlignment="1">
      <alignment horizontal="left" vertical="center" wrapText="1"/>
    </xf>
    <xf numFmtId="164" fontId="38" fillId="33" borderId="30" xfId="0" applyNumberFormat="1" applyFont="1" applyFill="1" applyBorder="1" applyAlignment="1">
      <alignment horizontal="left" vertical="center" wrapText="1"/>
    </xf>
    <xf numFmtId="164" fontId="38" fillId="33" borderId="0" xfId="0" applyNumberFormat="1" applyFont="1" applyFill="1" applyBorder="1" applyAlignment="1">
      <alignment horizontal="left" vertical="center" wrapText="1"/>
    </xf>
    <xf numFmtId="164" fontId="38" fillId="33" borderId="31" xfId="0" applyNumberFormat="1" applyFont="1" applyFill="1" applyBorder="1" applyAlignment="1">
      <alignment horizontal="left" vertical="center" wrapText="1"/>
    </xf>
    <xf numFmtId="164" fontId="38" fillId="33" borderId="11" xfId="0" applyNumberFormat="1" applyFont="1" applyFill="1" applyBorder="1" applyAlignment="1">
      <alignment horizontal="left" vertical="center" wrapText="1"/>
    </xf>
    <xf numFmtId="164" fontId="38" fillId="33" borderId="36" xfId="0" applyNumberFormat="1" applyFont="1" applyFill="1" applyBorder="1" applyAlignment="1">
      <alignment horizontal="left" vertical="center" wrapText="1"/>
    </xf>
    <xf numFmtId="0" fontId="48" fillId="53" borderId="1" xfId="0" applyFont="1" applyFill="1" applyBorder="1" applyAlignment="1">
      <alignment horizontal="left" vertical="center"/>
    </xf>
    <xf numFmtId="0" fontId="26" fillId="53" borderId="1" xfId="0" applyFont="1" applyFill="1" applyBorder="1" applyAlignment="1">
      <alignment horizontal="center" vertical="center"/>
    </xf>
    <xf numFmtId="0" fontId="23" fillId="53" borderId="1" xfId="0" applyFont="1" applyFill="1" applyBorder="1" applyAlignment="1">
      <alignment horizontal="left" vertical="center"/>
    </xf>
    <xf numFmtId="0" fontId="42" fillId="53" borderId="1" xfId="43" applyFont="1" applyFill="1" applyBorder="1" applyAlignment="1">
      <alignment horizontal="center" vertical="center"/>
    </xf>
    <xf numFmtId="0" fontId="19" fillId="41" borderId="1" xfId="0" applyFont="1" applyFill="1" applyBorder="1" applyAlignment="1">
      <alignment horizontal="center" vertical="center"/>
    </xf>
    <xf numFmtId="0" fontId="79" fillId="0" borderId="41" xfId="0" applyFont="1" applyBorder="1" applyAlignment="1">
      <alignment horizontal="center" vertical="center"/>
    </xf>
    <xf numFmtId="2" fontId="79" fillId="0" borderId="42" xfId="0" applyNumberFormat="1" applyFont="1" applyBorder="1" applyAlignment="1">
      <alignment horizontal="center" vertical="center"/>
    </xf>
    <xf numFmtId="169" fontId="20" fillId="0" borderId="14" xfId="0" applyNumberFormat="1" applyFont="1" applyBorder="1" applyAlignment="1">
      <alignment horizontal="center"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3" builtinId="8"/>
    <cellStyle name="Input" xfId="34" builtinId="20" customBuiltin="1"/>
    <cellStyle name="Linked Cell" xfId="35" builtinId="24" customBuiltin="1"/>
    <cellStyle name="Neutral" xfId="36" builtinId="28" customBuiltin="1"/>
    <cellStyle name="Normal" xfId="0" builtinId="0"/>
    <cellStyle name="Normal 2" xfId="42" xr:uid="{965091A6-57A4-E242-B9F0-283C8E017A77}"/>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lt1">
                    <a:lumMod val="85000"/>
                  </a:schemeClr>
                </a:solidFill>
                <a:latin typeface="+mj-lt"/>
                <a:ea typeface="+mj-ea"/>
                <a:cs typeface="+mj-cs"/>
              </a:defRPr>
            </a:pPr>
            <a:r>
              <a:rPr lang="en-US"/>
              <a:t>All Runs Estimators and Runs Scored</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lt1">
                  <a:lumMod val="85000"/>
                </a:schemeClr>
              </a:solidFill>
              <a:latin typeface="+mj-lt"/>
              <a:ea typeface="+mj-ea"/>
              <a:cs typeface="+mj-cs"/>
            </a:defRPr>
          </a:pPr>
          <a:endParaRPr lang="en-US"/>
        </a:p>
      </c:txPr>
    </c:title>
    <c:autoTitleDeleted val="0"/>
    <c:plotArea>
      <c:layout/>
      <c:areaChart>
        <c:grouping val="stacked"/>
        <c:varyColors val="0"/>
        <c:ser>
          <c:idx val="0"/>
          <c:order val="0"/>
          <c:tx>
            <c:strRef>
              <c:f>'Chart Comparisons'!$B$1</c:f>
              <c:strCache>
                <c:ptCount val="1"/>
                <c:pt idx="0">
                  <c:v>R</c:v>
                </c:pt>
              </c:strCache>
            </c:strRef>
          </c:tx>
          <c:spPr>
            <a:gradFill>
              <a:gsLst>
                <a:gs pos="100000">
                  <a:schemeClr val="accent1"/>
                </a:gs>
                <a:gs pos="0">
                  <a:schemeClr val="accent1">
                    <a:lumMod val="75000"/>
                  </a:schemeClr>
                </a:gs>
              </a:gsLst>
              <a:lin ang="0" scaled="1"/>
            </a:gradFill>
            <a:ln>
              <a:noFill/>
            </a:ln>
            <a:effectLst>
              <a:innerShdw dist="12700" dir="16200000">
                <a:schemeClr val="lt1">
                  <a:alpha val="75000"/>
                </a:schemeClr>
              </a:innerShdw>
            </a:effectLst>
          </c:spPr>
          <c:cat>
            <c:numRef>
              <c:f>'Chart Comparisons'!$A$2:$A$147</c:f>
              <c:numCache>
                <c:formatCode>0</c:formatCode>
                <c:ptCount val="146"/>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pt idx="17">
                  <c:v>2004</c:v>
                </c:pt>
                <c:pt idx="18">
                  <c:v>2003</c:v>
                </c:pt>
                <c:pt idx="19">
                  <c:v>2002</c:v>
                </c:pt>
                <c:pt idx="20">
                  <c:v>2001</c:v>
                </c:pt>
                <c:pt idx="21">
                  <c:v>2000</c:v>
                </c:pt>
                <c:pt idx="22">
                  <c:v>1999</c:v>
                </c:pt>
                <c:pt idx="23">
                  <c:v>1998</c:v>
                </c:pt>
                <c:pt idx="24">
                  <c:v>1997</c:v>
                </c:pt>
                <c:pt idx="25">
                  <c:v>1996</c:v>
                </c:pt>
                <c:pt idx="26">
                  <c:v>1995</c:v>
                </c:pt>
                <c:pt idx="27">
                  <c:v>1994</c:v>
                </c:pt>
                <c:pt idx="28">
                  <c:v>1993</c:v>
                </c:pt>
                <c:pt idx="29">
                  <c:v>1992</c:v>
                </c:pt>
                <c:pt idx="30">
                  <c:v>1991</c:v>
                </c:pt>
                <c:pt idx="31">
                  <c:v>1990</c:v>
                </c:pt>
                <c:pt idx="32">
                  <c:v>1989</c:v>
                </c:pt>
                <c:pt idx="33">
                  <c:v>1988</c:v>
                </c:pt>
                <c:pt idx="34">
                  <c:v>1987</c:v>
                </c:pt>
                <c:pt idx="35">
                  <c:v>1986</c:v>
                </c:pt>
                <c:pt idx="36">
                  <c:v>1985</c:v>
                </c:pt>
                <c:pt idx="37">
                  <c:v>1984</c:v>
                </c:pt>
                <c:pt idx="38">
                  <c:v>1983</c:v>
                </c:pt>
                <c:pt idx="39">
                  <c:v>1982</c:v>
                </c:pt>
                <c:pt idx="40">
                  <c:v>1981</c:v>
                </c:pt>
                <c:pt idx="41">
                  <c:v>1980</c:v>
                </c:pt>
                <c:pt idx="42">
                  <c:v>1979</c:v>
                </c:pt>
                <c:pt idx="43">
                  <c:v>1978</c:v>
                </c:pt>
                <c:pt idx="44">
                  <c:v>1977</c:v>
                </c:pt>
                <c:pt idx="45">
                  <c:v>1976</c:v>
                </c:pt>
                <c:pt idx="46">
                  <c:v>1975</c:v>
                </c:pt>
                <c:pt idx="47">
                  <c:v>1974</c:v>
                </c:pt>
                <c:pt idx="48">
                  <c:v>1973</c:v>
                </c:pt>
                <c:pt idx="49">
                  <c:v>1972</c:v>
                </c:pt>
                <c:pt idx="50">
                  <c:v>1971</c:v>
                </c:pt>
                <c:pt idx="51">
                  <c:v>1970</c:v>
                </c:pt>
                <c:pt idx="52">
                  <c:v>1969</c:v>
                </c:pt>
                <c:pt idx="53">
                  <c:v>1968</c:v>
                </c:pt>
                <c:pt idx="54">
                  <c:v>1967</c:v>
                </c:pt>
                <c:pt idx="55">
                  <c:v>1966</c:v>
                </c:pt>
                <c:pt idx="56">
                  <c:v>1965</c:v>
                </c:pt>
                <c:pt idx="57">
                  <c:v>1964</c:v>
                </c:pt>
                <c:pt idx="58">
                  <c:v>1963</c:v>
                </c:pt>
                <c:pt idx="59">
                  <c:v>1962</c:v>
                </c:pt>
                <c:pt idx="60">
                  <c:v>1961</c:v>
                </c:pt>
                <c:pt idx="61">
                  <c:v>1960</c:v>
                </c:pt>
                <c:pt idx="62">
                  <c:v>1959</c:v>
                </c:pt>
                <c:pt idx="63">
                  <c:v>1958</c:v>
                </c:pt>
                <c:pt idx="64">
                  <c:v>1957</c:v>
                </c:pt>
                <c:pt idx="65">
                  <c:v>1956</c:v>
                </c:pt>
                <c:pt idx="66">
                  <c:v>1955</c:v>
                </c:pt>
                <c:pt idx="67">
                  <c:v>1954</c:v>
                </c:pt>
                <c:pt idx="68">
                  <c:v>1953</c:v>
                </c:pt>
                <c:pt idx="69">
                  <c:v>1952</c:v>
                </c:pt>
                <c:pt idx="70">
                  <c:v>1951</c:v>
                </c:pt>
                <c:pt idx="71">
                  <c:v>1950</c:v>
                </c:pt>
                <c:pt idx="72">
                  <c:v>1949</c:v>
                </c:pt>
                <c:pt idx="73">
                  <c:v>1948</c:v>
                </c:pt>
                <c:pt idx="74">
                  <c:v>1947</c:v>
                </c:pt>
                <c:pt idx="75">
                  <c:v>1946</c:v>
                </c:pt>
                <c:pt idx="76">
                  <c:v>1945</c:v>
                </c:pt>
                <c:pt idx="77">
                  <c:v>1944</c:v>
                </c:pt>
                <c:pt idx="78">
                  <c:v>1943</c:v>
                </c:pt>
                <c:pt idx="79">
                  <c:v>1942</c:v>
                </c:pt>
                <c:pt idx="80">
                  <c:v>1941</c:v>
                </c:pt>
                <c:pt idx="81">
                  <c:v>1940</c:v>
                </c:pt>
                <c:pt idx="82">
                  <c:v>1939</c:v>
                </c:pt>
                <c:pt idx="83">
                  <c:v>1938</c:v>
                </c:pt>
                <c:pt idx="84">
                  <c:v>1937</c:v>
                </c:pt>
                <c:pt idx="85">
                  <c:v>1936</c:v>
                </c:pt>
                <c:pt idx="86">
                  <c:v>1935</c:v>
                </c:pt>
                <c:pt idx="87">
                  <c:v>1934</c:v>
                </c:pt>
                <c:pt idx="88">
                  <c:v>1933</c:v>
                </c:pt>
                <c:pt idx="89">
                  <c:v>1932</c:v>
                </c:pt>
                <c:pt idx="90">
                  <c:v>1931</c:v>
                </c:pt>
                <c:pt idx="91">
                  <c:v>1930</c:v>
                </c:pt>
                <c:pt idx="92">
                  <c:v>1929</c:v>
                </c:pt>
                <c:pt idx="93">
                  <c:v>1928</c:v>
                </c:pt>
                <c:pt idx="94">
                  <c:v>1927</c:v>
                </c:pt>
                <c:pt idx="95">
                  <c:v>1926</c:v>
                </c:pt>
                <c:pt idx="96">
                  <c:v>1925</c:v>
                </c:pt>
                <c:pt idx="97">
                  <c:v>1924</c:v>
                </c:pt>
                <c:pt idx="98">
                  <c:v>1923</c:v>
                </c:pt>
                <c:pt idx="99">
                  <c:v>1922</c:v>
                </c:pt>
                <c:pt idx="100">
                  <c:v>1921</c:v>
                </c:pt>
                <c:pt idx="101">
                  <c:v>1920</c:v>
                </c:pt>
                <c:pt idx="102">
                  <c:v>1919</c:v>
                </c:pt>
                <c:pt idx="103">
                  <c:v>1918</c:v>
                </c:pt>
                <c:pt idx="104">
                  <c:v>1917</c:v>
                </c:pt>
                <c:pt idx="105">
                  <c:v>1916</c:v>
                </c:pt>
                <c:pt idx="106">
                  <c:v>1915</c:v>
                </c:pt>
                <c:pt idx="107">
                  <c:v>1914</c:v>
                </c:pt>
                <c:pt idx="108">
                  <c:v>1913</c:v>
                </c:pt>
                <c:pt idx="109">
                  <c:v>1912</c:v>
                </c:pt>
                <c:pt idx="110">
                  <c:v>1911</c:v>
                </c:pt>
                <c:pt idx="111">
                  <c:v>1910</c:v>
                </c:pt>
                <c:pt idx="112">
                  <c:v>1909</c:v>
                </c:pt>
                <c:pt idx="113">
                  <c:v>1908</c:v>
                </c:pt>
                <c:pt idx="114">
                  <c:v>1907</c:v>
                </c:pt>
                <c:pt idx="115">
                  <c:v>1906</c:v>
                </c:pt>
                <c:pt idx="116">
                  <c:v>1905</c:v>
                </c:pt>
                <c:pt idx="117">
                  <c:v>1904</c:v>
                </c:pt>
                <c:pt idx="118">
                  <c:v>1903</c:v>
                </c:pt>
                <c:pt idx="119">
                  <c:v>1902</c:v>
                </c:pt>
                <c:pt idx="120">
                  <c:v>1901</c:v>
                </c:pt>
                <c:pt idx="121">
                  <c:v>1900</c:v>
                </c:pt>
                <c:pt idx="122">
                  <c:v>1899</c:v>
                </c:pt>
                <c:pt idx="123">
                  <c:v>1898</c:v>
                </c:pt>
                <c:pt idx="124">
                  <c:v>1897</c:v>
                </c:pt>
                <c:pt idx="125">
                  <c:v>1896</c:v>
                </c:pt>
                <c:pt idx="126">
                  <c:v>1895</c:v>
                </c:pt>
                <c:pt idx="127">
                  <c:v>1894</c:v>
                </c:pt>
                <c:pt idx="128">
                  <c:v>1893</c:v>
                </c:pt>
                <c:pt idx="129">
                  <c:v>1892</c:v>
                </c:pt>
                <c:pt idx="130">
                  <c:v>1891</c:v>
                </c:pt>
                <c:pt idx="131">
                  <c:v>1890</c:v>
                </c:pt>
                <c:pt idx="132">
                  <c:v>1889</c:v>
                </c:pt>
                <c:pt idx="133">
                  <c:v>1888</c:v>
                </c:pt>
                <c:pt idx="134">
                  <c:v>1887</c:v>
                </c:pt>
                <c:pt idx="135">
                  <c:v>1886</c:v>
                </c:pt>
                <c:pt idx="136">
                  <c:v>1885</c:v>
                </c:pt>
                <c:pt idx="137">
                  <c:v>1884</c:v>
                </c:pt>
                <c:pt idx="138">
                  <c:v>1883</c:v>
                </c:pt>
                <c:pt idx="139">
                  <c:v>1882</c:v>
                </c:pt>
                <c:pt idx="140">
                  <c:v>1881</c:v>
                </c:pt>
                <c:pt idx="141">
                  <c:v>1880</c:v>
                </c:pt>
                <c:pt idx="142">
                  <c:v>1879</c:v>
                </c:pt>
                <c:pt idx="143">
                  <c:v>1878</c:v>
                </c:pt>
                <c:pt idx="144">
                  <c:v>1877</c:v>
                </c:pt>
                <c:pt idx="145">
                  <c:v>1876</c:v>
                </c:pt>
              </c:numCache>
            </c:numRef>
          </c:cat>
          <c:val>
            <c:numRef>
              <c:f>'Chart Comparisons'!$B$2:$B$147</c:f>
              <c:numCache>
                <c:formatCode>#,##0</c:formatCode>
                <c:ptCount val="146"/>
                <c:pt idx="0">
                  <c:v>22010</c:v>
                </c:pt>
                <c:pt idx="1">
                  <c:v>8344</c:v>
                </c:pt>
                <c:pt idx="2">
                  <c:v>23467</c:v>
                </c:pt>
                <c:pt idx="3">
                  <c:v>21630</c:v>
                </c:pt>
                <c:pt idx="4">
                  <c:v>22582</c:v>
                </c:pt>
                <c:pt idx="5">
                  <c:v>21744</c:v>
                </c:pt>
                <c:pt idx="6">
                  <c:v>20647</c:v>
                </c:pt>
                <c:pt idx="7">
                  <c:v>19761</c:v>
                </c:pt>
                <c:pt idx="8">
                  <c:v>20255</c:v>
                </c:pt>
                <c:pt idx="9">
                  <c:v>21017</c:v>
                </c:pt>
                <c:pt idx="10">
                  <c:v>20808</c:v>
                </c:pt>
                <c:pt idx="11">
                  <c:v>21308</c:v>
                </c:pt>
                <c:pt idx="12">
                  <c:v>22419</c:v>
                </c:pt>
                <c:pt idx="13">
                  <c:v>22585</c:v>
                </c:pt>
                <c:pt idx="14">
                  <c:v>23322</c:v>
                </c:pt>
                <c:pt idx="15">
                  <c:v>23599</c:v>
                </c:pt>
                <c:pt idx="16">
                  <c:v>22325</c:v>
                </c:pt>
                <c:pt idx="17">
                  <c:v>23376</c:v>
                </c:pt>
                <c:pt idx="18">
                  <c:v>22978</c:v>
                </c:pt>
                <c:pt idx="19">
                  <c:v>22408</c:v>
                </c:pt>
                <c:pt idx="20">
                  <c:v>23199</c:v>
                </c:pt>
                <c:pt idx="21">
                  <c:v>24971</c:v>
                </c:pt>
                <c:pt idx="22">
                  <c:v>24691</c:v>
                </c:pt>
                <c:pt idx="23">
                  <c:v>23297</c:v>
                </c:pt>
                <c:pt idx="24">
                  <c:v>21604</c:v>
                </c:pt>
                <c:pt idx="25">
                  <c:v>22831</c:v>
                </c:pt>
                <c:pt idx="26">
                  <c:v>19554</c:v>
                </c:pt>
                <c:pt idx="27">
                  <c:v>15752</c:v>
                </c:pt>
                <c:pt idx="28">
                  <c:v>20864</c:v>
                </c:pt>
                <c:pt idx="29">
                  <c:v>17341</c:v>
                </c:pt>
                <c:pt idx="30">
                  <c:v>18127</c:v>
                </c:pt>
                <c:pt idx="31">
                  <c:v>17919</c:v>
                </c:pt>
                <c:pt idx="32">
                  <c:v>17405</c:v>
                </c:pt>
                <c:pt idx="33">
                  <c:v>17380</c:v>
                </c:pt>
                <c:pt idx="34">
                  <c:v>19883</c:v>
                </c:pt>
                <c:pt idx="35">
                  <c:v>18545</c:v>
                </c:pt>
                <c:pt idx="36">
                  <c:v>18216</c:v>
                </c:pt>
                <c:pt idx="37">
                  <c:v>17921</c:v>
                </c:pt>
                <c:pt idx="38">
                  <c:v>18170</c:v>
                </c:pt>
                <c:pt idx="39">
                  <c:v>18110</c:v>
                </c:pt>
                <c:pt idx="40">
                  <c:v>11147</c:v>
                </c:pt>
                <c:pt idx="41">
                  <c:v>18053</c:v>
                </c:pt>
                <c:pt idx="42">
                  <c:v>18713</c:v>
                </c:pt>
                <c:pt idx="43">
                  <c:v>17251</c:v>
                </c:pt>
                <c:pt idx="44">
                  <c:v>18803</c:v>
                </c:pt>
                <c:pt idx="45">
                  <c:v>15492</c:v>
                </c:pt>
                <c:pt idx="46">
                  <c:v>16295</c:v>
                </c:pt>
                <c:pt idx="47">
                  <c:v>16046</c:v>
                </c:pt>
                <c:pt idx="48">
                  <c:v>16376</c:v>
                </c:pt>
                <c:pt idx="49">
                  <c:v>13706</c:v>
                </c:pt>
                <c:pt idx="50">
                  <c:v>15073</c:v>
                </c:pt>
                <c:pt idx="51">
                  <c:v>16880</c:v>
                </c:pt>
                <c:pt idx="52">
                  <c:v>15850</c:v>
                </c:pt>
                <c:pt idx="53">
                  <c:v>11109</c:v>
                </c:pt>
                <c:pt idx="54">
                  <c:v>12210</c:v>
                </c:pt>
                <c:pt idx="55">
                  <c:v>12900</c:v>
                </c:pt>
                <c:pt idx="56">
                  <c:v>12946</c:v>
                </c:pt>
                <c:pt idx="57">
                  <c:v>13124</c:v>
                </c:pt>
                <c:pt idx="58">
                  <c:v>12780</c:v>
                </c:pt>
                <c:pt idx="59">
                  <c:v>14461</c:v>
                </c:pt>
                <c:pt idx="60">
                  <c:v>12942</c:v>
                </c:pt>
                <c:pt idx="61">
                  <c:v>10664</c:v>
                </c:pt>
                <c:pt idx="62">
                  <c:v>10853</c:v>
                </c:pt>
                <c:pt idx="63">
                  <c:v>10578</c:v>
                </c:pt>
                <c:pt idx="64">
                  <c:v>10636</c:v>
                </c:pt>
                <c:pt idx="65">
                  <c:v>11031</c:v>
                </c:pt>
                <c:pt idx="66">
                  <c:v>11068</c:v>
                </c:pt>
                <c:pt idx="67">
                  <c:v>10827</c:v>
                </c:pt>
                <c:pt idx="68">
                  <c:v>11426</c:v>
                </c:pt>
                <c:pt idx="69">
                  <c:v>10349</c:v>
                </c:pt>
                <c:pt idx="70">
                  <c:v>11268</c:v>
                </c:pt>
                <c:pt idx="71">
                  <c:v>12013</c:v>
                </c:pt>
                <c:pt idx="72">
                  <c:v>11426</c:v>
                </c:pt>
                <c:pt idx="73">
                  <c:v>13326</c:v>
                </c:pt>
                <c:pt idx="74">
                  <c:v>13173</c:v>
                </c:pt>
                <c:pt idx="75">
                  <c:v>12168</c:v>
                </c:pt>
                <c:pt idx="76">
                  <c:v>12244</c:v>
                </c:pt>
                <c:pt idx="77">
                  <c:v>12046</c:v>
                </c:pt>
                <c:pt idx="78">
                  <c:v>12350</c:v>
                </c:pt>
                <c:pt idx="79">
                  <c:v>12010</c:v>
                </c:pt>
                <c:pt idx="80">
                  <c:v>12955</c:v>
                </c:pt>
                <c:pt idx="81">
                  <c:v>13743</c:v>
                </c:pt>
                <c:pt idx="82">
                  <c:v>13804</c:v>
                </c:pt>
                <c:pt idx="83">
                  <c:v>14519</c:v>
                </c:pt>
                <c:pt idx="84">
                  <c:v>14831</c:v>
                </c:pt>
                <c:pt idx="85">
                  <c:v>14635</c:v>
                </c:pt>
                <c:pt idx="86">
                  <c:v>14251</c:v>
                </c:pt>
                <c:pt idx="87">
                  <c:v>13445</c:v>
                </c:pt>
                <c:pt idx="88">
                  <c:v>12448</c:v>
                </c:pt>
                <c:pt idx="89">
                  <c:v>14791</c:v>
                </c:pt>
                <c:pt idx="90">
                  <c:v>12930</c:v>
                </c:pt>
                <c:pt idx="91">
                  <c:v>16711</c:v>
                </c:pt>
                <c:pt idx="92">
                  <c:v>18079</c:v>
                </c:pt>
                <c:pt idx="93">
                  <c:v>15656</c:v>
                </c:pt>
                <c:pt idx="94">
                  <c:v>17184</c:v>
                </c:pt>
                <c:pt idx="95">
                  <c:v>16527</c:v>
                </c:pt>
                <c:pt idx="96">
                  <c:v>18335</c:v>
                </c:pt>
                <c:pt idx="97">
                  <c:v>16835</c:v>
                </c:pt>
                <c:pt idx="98">
                  <c:v>16559</c:v>
                </c:pt>
                <c:pt idx="99">
                  <c:v>15198</c:v>
                </c:pt>
                <c:pt idx="100">
                  <c:v>15296</c:v>
                </c:pt>
                <c:pt idx="101">
                  <c:v>13084</c:v>
                </c:pt>
                <c:pt idx="102">
                  <c:v>8665</c:v>
                </c:pt>
                <c:pt idx="103">
                  <c:v>7385</c:v>
                </c:pt>
                <c:pt idx="104">
                  <c:v>8949</c:v>
                </c:pt>
                <c:pt idx="105">
                  <c:v>8889</c:v>
                </c:pt>
                <c:pt idx="106">
                  <c:v>14213</c:v>
                </c:pt>
                <c:pt idx="107">
                  <c:v>14531</c:v>
                </c:pt>
                <c:pt idx="108">
                  <c:v>9961</c:v>
                </c:pt>
                <c:pt idx="109">
                  <c:v>11164</c:v>
                </c:pt>
                <c:pt idx="110">
                  <c:v>11161</c:v>
                </c:pt>
                <c:pt idx="111">
                  <c:v>9577</c:v>
                </c:pt>
                <c:pt idx="112">
                  <c:v>8797</c:v>
                </c:pt>
                <c:pt idx="113">
                  <c:v>8417</c:v>
                </c:pt>
                <c:pt idx="114">
                  <c:v>8692</c:v>
                </c:pt>
                <c:pt idx="115">
                  <c:v>8874</c:v>
                </c:pt>
                <c:pt idx="116">
                  <c:v>9635</c:v>
                </c:pt>
                <c:pt idx="117">
                  <c:v>9302</c:v>
                </c:pt>
                <c:pt idx="118">
                  <c:v>9888</c:v>
                </c:pt>
                <c:pt idx="119">
                  <c:v>9897</c:v>
                </c:pt>
                <c:pt idx="120">
                  <c:v>11073</c:v>
                </c:pt>
                <c:pt idx="121">
                  <c:v>5932</c:v>
                </c:pt>
                <c:pt idx="122">
                  <c:v>9672</c:v>
                </c:pt>
                <c:pt idx="123">
                  <c:v>9129</c:v>
                </c:pt>
                <c:pt idx="124">
                  <c:v>9536</c:v>
                </c:pt>
                <c:pt idx="125">
                  <c:v>9560</c:v>
                </c:pt>
                <c:pt idx="126">
                  <c:v>10514</c:v>
                </c:pt>
                <c:pt idx="127">
                  <c:v>11796</c:v>
                </c:pt>
                <c:pt idx="128">
                  <c:v>10315</c:v>
                </c:pt>
                <c:pt idx="129">
                  <c:v>9388</c:v>
                </c:pt>
                <c:pt idx="130">
                  <c:v>12635</c:v>
                </c:pt>
                <c:pt idx="131">
                  <c:v>19383</c:v>
                </c:pt>
                <c:pt idx="132">
                  <c:v>12986</c:v>
                </c:pt>
                <c:pt idx="133">
                  <c:v>10628</c:v>
                </c:pt>
                <c:pt idx="134">
                  <c:v>13417</c:v>
                </c:pt>
                <c:pt idx="135">
                  <c:v>11512</c:v>
                </c:pt>
                <c:pt idx="136">
                  <c:v>9292</c:v>
                </c:pt>
                <c:pt idx="137">
                  <c:v>16742</c:v>
                </c:pt>
                <c:pt idx="138">
                  <c:v>9030</c:v>
                </c:pt>
                <c:pt idx="139">
                  <c:v>6092</c:v>
                </c:pt>
                <c:pt idx="140">
                  <c:v>3425</c:v>
                </c:pt>
                <c:pt idx="141">
                  <c:v>3191</c:v>
                </c:pt>
                <c:pt idx="142">
                  <c:v>3409</c:v>
                </c:pt>
                <c:pt idx="143">
                  <c:v>1904</c:v>
                </c:pt>
                <c:pt idx="144">
                  <c:v>2040</c:v>
                </c:pt>
                <c:pt idx="145">
                  <c:v>3066</c:v>
                </c:pt>
              </c:numCache>
            </c:numRef>
          </c:val>
          <c:extLst>
            <c:ext xmlns:c16="http://schemas.microsoft.com/office/drawing/2014/chart" uri="{C3380CC4-5D6E-409C-BE32-E72D297353CC}">
              <c16:uniqueId val="{00000000-C56E-0848-A44D-C53851CBA43F}"/>
            </c:ext>
          </c:extLst>
        </c:ser>
        <c:ser>
          <c:idx val="1"/>
          <c:order val="1"/>
          <c:tx>
            <c:strRef>
              <c:f>'Chart Comparisons'!$C$1</c:f>
              <c:strCache>
                <c:ptCount val="1"/>
                <c:pt idx="0">
                  <c:v>sOR</c:v>
                </c:pt>
              </c:strCache>
            </c:strRef>
          </c:tx>
          <c:spPr>
            <a:gradFill>
              <a:gsLst>
                <a:gs pos="100000">
                  <a:schemeClr val="accent2"/>
                </a:gs>
                <a:gs pos="0">
                  <a:schemeClr val="accent2">
                    <a:lumMod val="75000"/>
                  </a:schemeClr>
                </a:gs>
              </a:gsLst>
              <a:lin ang="0" scaled="1"/>
            </a:gradFill>
            <a:ln>
              <a:noFill/>
            </a:ln>
            <a:effectLst>
              <a:innerShdw dist="12700" dir="16200000">
                <a:schemeClr val="lt1">
                  <a:alpha val="75000"/>
                </a:schemeClr>
              </a:innerShdw>
            </a:effectLst>
          </c:spPr>
          <c:cat>
            <c:numRef>
              <c:f>'Chart Comparisons'!$A$2:$A$147</c:f>
              <c:numCache>
                <c:formatCode>0</c:formatCode>
                <c:ptCount val="146"/>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pt idx="17">
                  <c:v>2004</c:v>
                </c:pt>
                <c:pt idx="18">
                  <c:v>2003</c:v>
                </c:pt>
                <c:pt idx="19">
                  <c:v>2002</c:v>
                </c:pt>
                <c:pt idx="20">
                  <c:v>2001</c:v>
                </c:pt>
                <c:pt idx="21">
                  <c:v>2000</c:v>
                </c:pt>
                <c:pt idx="22">
                  <c:v>1999</c:v>
                </c:pt>
                <c:pt idx="23">
                  <c:v>1998</c:v>
                </c:pt>
                <c:pt idx="24">
                  <c:v>1997</c:v>
                </c:pt>
                <c:pt idx="25">
                  <c:v>1996</c:v>
                </c:pt>
                <c:pt idx="26">
                  <c:v>1995</c:v>
                </c:pt>
                <c:pt idx="27">
                  <c:v>1994</c:v>
                </c:pt>
                <c:pt idx="28">
                  <c:v>1993</c:v>
                </c:pt>
                <c:pt idx="29">
                  <c:v>1992</c:v>
                </c:pt>
                <c:pt idx="30">
                  <c:v>1991</c:v>
                </c:pt>
                <c:pt idx="31">
                  <c:v>1990</c:v>
                </c:pt>
                <c:pt idx="32">
                  <c:v>1989</c:v>
                </c:pt>
                <c:pt idx="33">
                  <c:v>1988</c:v>
                </c:pt>
                <c:pt idx="34">
                  <c:v>1987</c:v>
                </c:pt>
                <c:pt idx="35">
                  <c:v>1986</c:v>
                </c:pt>
                <c:pt idx="36">
                  <c:v>1985</c:v>
                </c:pt>
                <c:pt idx="37">
                  <c:v>1984</c:v>
                </c:pt>
                <c:pt idx="38">
                  <c:v>1983</c:v>
                </c:pt>
                <c:pt idx="39">
                  <c:v>1982</c:v>
                </c:pt>
                <c:pt idx="40">
                  <c:v>1981</c:v>
                </c:pt>
                <c:pt idx="41">
                  <c:v>1980</c:v>
                </c:pt>
                <c:pt idx="42">
                  <c:v>1979</c:v>
                </c:pt>
                <c:pt idx="43">
                  <c:v>1978</c:v>
                </c:pt>
                <c:pt idx="44">
                  <c:v>1977</c:v>
                </c:pt>
                <c:pt idx="45">
                  <c:v>1976</c:v>
                </c:pt>
                <c:pt idx="46">
                  <c:v>1975</c:v>
                </c:pt>
                <c:pt idx="47">
                  <c:v>1974</c:v>
                </c:pt>
                <c:pt idx="48">
                  <c:v>1973</c:v>
                </c:pt>
                <c:pt idx="49">
                  <c:v>1972</c:v>
                </c:pt>
                <c:pt idx="50">
                  <c:v>1971</c:v>
                </c:pt>
                <c:pt idx="51">
                  <c:v>1970</c:v>
                </c:pt>
                <c:pt idx="52">
                  <c:v>1969</c:v>
                </c:pt>
                <c:pt idx="53">
                  <c:v>1968</c:v>
                </c:pt>
                <c:pt idx="54">
                  <c:v>1967</c:v>
                </c:pt>
                <c:pt idx="55">
                  <c:v>1966</c:v>
                </c:pt>
                <c:pt idx="56">
                  <c:v>1965</c:v>
                </c:pt>
                <c:pt idx="57">
                  <c:v>1964</c:v>
                </c:pt>
                <c:pt idx="58">
                  <c:v>1963</c:v>
                </c:pt>
                <c:pt idx="59">
                  <c:v>1962</c:v>
                </c:pt>
                <c:pt idx="60">
                  <c:v>1961</c:v>
                </c:pt>
                <c:pt idx="61">
                  <c:v>1960</c:v>
                </c:pt>
                <c:pt idx="62">
                  <c:v>1959</c:v>
                </c:pt>
                <c:pt idx="63">
                  <c:v>1958</c:v>
                </c:pt>
                <c:pt idx="64">
                  <c:v>1957</c:v>
                </c:pt>
                <c:pt idx="65">
                  <c:v>1956</c:v>
                </c:pt>
                <c:pt idx="66">
                  <c:v>1955</c:v>
                </c:pt>
                <c:pt idx="67">
                  <c:v>1954</c:v>
                </c:pt>
                <c:pt idx="68">
                  <c:v>1953</c:v>
                </c:pt>
                <c:pt idx="69">
                  <c:v>1952</c:v>
                </c:pt>
                <c:pt idx="70">
                  <c:v>1951</c:v>
                </c:pt>
                <c:pt idx="71">
                  <c:v>1950</c:v>
                </c:pt>
                <c:pt idx="72">
                  <c:v>1949</c:v>
                </c:pt>
                <c:pt idx="73">
                  <c:v>1948</c:v>
                </c:pt>
                <c:pt idx="74">
                  <c:v>1947</c:v>
                </c:pt>
                <c:pt idx="75">
                  <c:v>1946</c:v>
                </c:pt>
                <c:pt idx="76">
                  <c:v>1945</c:v>
                </c:pt>
                <c:pt idx="77">
                  <c:v>1944</c:v>
                </c:pt>
                <c:pt idx="78">
                  <c:v>1943</c:v>
                </c:pt>
                <c:pt idx="79">
                  <c:v>1942</c:v>
                </c:pt>
                <c:pt idx="80">
                  <c:v>1941</c:v>
                </c:pt>
                <c:pt idx="81">
                  <c:v>1940</c:v>
                </c:pt>
                <c:pt idx="82">
                  <c:v>1939</c:v>
                </c:pt>
                <c:pt idx="83">
                  <c:v>1938</c:v>
                </c:pt>
                <c:pt idx="84">
                  <c:v>1937</c:v>
                </c:pt>
                <c:pt idx="85">
                  <c:v>1936</c:v>
                </c:pt>
                <c:pt idx="86">
                  <c:v>1935</c:v>
                </c:pt>
                <c:pt idx="87">
                  <c:v>1934</c:v>
                </c:pt>
                <c:pt idx="88">
                  <c:v>1933</c:v>
                </c:pt>
                <c:pt idx="89">
                  <c:v>1932</c:v>
                </c:pt>
                <c:pt idx="90">
                  <c:v>1931</c:v>
                </c:pt>
                <c:pt idx="91">
                  <c:v>1930</c:v>
                </c:pt>
                <c:pt idx="92">
                  <c:v>1929</c:v>
                </c:pt>
                <c:pt idx="93">
                  <c:v>1928</c:v>
                </c:pt>
                <c:pt idx="94">
                  <c:v>1927</c:v>
                </c:pt>
                <c:pt idx="95">
                  <c:v>1926</c:v>
                </c:pt>
                <c:pt idx="96">
                  <c:v>1925</c:v>
                </c:pt>
                <c:pt idx="97">
                  <c:v>1924</c:v>
                </c:pt>
                <c:pt idx="98">
                  <c:v>1923</c:v>
                </c:pt>
                <c:pt idx="99">
                  <c:v>1922</c:v>
                </c:pt>
                <c:pt idx="100">
                  <c:v>1921</c:v>
                </c:pt>
                <c:pt idx="101">
                  <c:v>1920</c:v>
                </c:pt>
                <c:pt idx="102">
                  <c:v>1919</c:v>
                </c:pt>
                <c:pt idx="103">
                  <c:v>1918</c:v>
                </c:pt>
                <c:pt idx="104">
                  <c:v>1917</c:v>
                </c:pt>
                <c:pt idx="105">
                  <c:v>1916</c:v>
                </c:pt>
                <c:pt idx="106">
                  <c:v>1915</c:v>
                </c:pt>
                <c:pt idx="107">
                  <c:v>1914</c:v>
                </c:pt>
                <c:pt idx="108">
                  <c:v>1913</c:v>
                </c:pt>
                <c:pt idx="109">
                  <c:v>1912</c:v>
                </c:pt>
                <c:pt idx="110">
                  <c:v>1911</c:v>
                </c:pt>
                <c:pt idx="111">
                  <c:v>1910</c:v>
                </c:pt>
                <c:pt idx="112">
                  <c:v>1909</c:v>
                </c:pt>
                <c:pt idx="113">
                  <c:v>1908</c:v>
                </c:pt>
                <c:pt idx="114">
                  <c:v>1907</c:v>
                </c:pt>
                <c:pt idx="115">
                  <c:v>1906</c:v>
                </c:pt>
                <c:pt idx="116">
                  <c:v>1905</c:v>
                </c:pt>
                <c:pt idx="117">
                  <c:v>1904</c:v>
                </c:pt>
                <c:pt idx="118">
                  <c:v>1903</c:v>
                </c:pt>
                <c:pt idx="119">
                  <c:v>1902</c:v>
                </c:pt>
                <c:pt idx="120">
                  <c:v>1901</c:v>
                </c:pt>
                <c:pt idx="121">
                  <c:v>1900</c:v>
                </c:pt>
                <c:pt idx="122">
                  <c:v>1899</c:v>
                </c:pt>
                <c:pt idx="123">
                  <c:v>1898</c:v>
                </c:pt>
                <c:pt idx="124">
                  <c:v>1897</c:v>
                </c:pt>
                <c:pt idx="125">
                  <c:v>1896</c:v>
                </c:pt>
                <c:pt idx="126">
                  <c:v>1895</c:v>
                </c:pt>
                <c:pt idx="127">
                  <c:v>1894</c:v>
                </c:pt>
                <c:pt idx="128">
                  <c:v>1893</c:v>
                </c:pt>
                <c:pt idx="129">
                  <c:v>1892</c:v>
                </c:pt>
                <c:pt idx="130">
                  <c:v>1891</c:v>
                </c:pt>
                <c:pt idx="131">
                  <c:v>1890</c:v>
                </c:pt>
                <c:pt idx="132">
                  <c:v>1889</c:v>
                </c:pt>
                <c:pt idx="133">
                  <c:v>1888</c:v>
                </c:pt>
                <c:pt idx="134">
                  <c:v>1887</c:v>
                </c:pt>
                <c:pt idx="135">
                  <c:v>1886</c:v>
                </c:pt>
                <c:pt idx="136">
                  <c:v>1885</c:v>
                </c:pt>
                <c:pt idx="137">
                  <c:v>1884</c:v>
                </c:pt>
                <c:pt idx="138">
                  <c:v>1883</c:v>
                </c:pt>
                <c:pt idx="139">
                  <c:v>1882</c:v>
                </c:pt>
                <c:pt idx="140">
                  <c:v>1881</c:v>
                </c:pt>
                <c:pt idx="141">
                  <c:v>1880</c:v>
                </c:pt>
                <c:pt idx="142">
                  <c:v>1879</c:v>
                </c:pt>
                <c:pt idx="143">
                  <c:v>1878</c:v>
                </c:pt>
                <c:pt idx="144">
                  <c:v>1877</c:v>
                </c:pt>
                <c:pt idx="145">
                  <c:v>1876</c:v>
                </c:pt>
              </c:numCache>
            </c:numRef>
          </c:cat>
          <c:val>
            <c:numRef>
              <c:f>'Chart Comparisons'!$C$2:$C$147</c:f>
              <c:numCache>
                <c:formatCode>#,##0</c:formatCode>
                <c:ptCount val="146"/>
                <c:pt idx="0">
                  <c:v>21520.922348904318</c:v>
                </c:pt>
                <c:pt idx="1">
                  <c:v>8208.9829866291875</c:v>
                </c:pt>
                <c:pt idx="2">
                  <c:v>23070.131589175464</c:v>
                </c:pt>
                <c:pt idx="3">
                  <c:v>21238.196611504904</c:v>
                </c:pt>
                <c:pt idx="4">
                  <c:v>22210.60533894449</c:v>
                </c:pt>
                <c:pt idx="5">
                  <c:v>21441.001563010082</c:v>
                </c:pt>
                <c:pt idx="6">
                  <c:v>20292.159713080695</c:v>
                </c:pt>
                <c:pt idx="7">
                  <c:v>19386.232487159708</c:v>
                </c:pt>
                <c:pt idx="8">
                  <c:v>20169.040532579402</c:v>
                </c:pt>
                <c:pt idx="9">
                  <c:v>20944.038885295275</c:v>
                </c:pt>
                <c:pt idx="10">
                  <c:v>21041.393480939114</c:v>
                </c:pt>
                <c:pt idx="11">
                  <c:v>21363.488409560232</c:v>
                </c:pt>
                <c:pt idx="12">
                  <c:v>22682.872160057541</c:v>
                </c:pt>
                <c:pt idx="13">
                  <c:v>22809.861353336415</c:v>
                </c:pt>
                <c:pt idx="14">
                  <c:v>23486.848450872676</c:v>
                </c:pt>
                <c:pt idx="15">
                  <c:v>24007.688135511737</c:v>
                </c:pt>
                <c:pt idx="16">
                  <c:v>22903.332221246725</c:v>
                </c:pt>
                <c:pt idx="17">
                  <c:v>23919.440916540283</c:v>
                </c:pt>
                <c:pt idx="18">
                  <c:v>23485.907660886336</c:v>
                </c:pt>
                <c:pt idx="19">
                  <c:v>22848.912819846879</c:v>
                </c:pt>
                <c:pt idx="20">
                  <c:v>23666.513339610734</c:v>
                </c:pt>
                <c:pt idx="21">
                  <c:v>24966.231878432965</c:v>
                </c:pt>
                <c:pt idx="22">
                  <c:v>24889.060559227677</c:v>
                </c:pt>
                <c:pt idx="23">
                  <c:v>23391.433971290971</c:v>
                </c:pt>
                <c:pt idx="24">
                  <c:v>21691.269597815786</c:v>
                </c:pt>
                <c:pt idx="25">
                  <c:v>22629.30939158567</c:v>
                </c:pt>
                <c:pt idx="26">
                  <c:v>19537.019983080441</c:v>
                </c:pt>
                <c:pt idx="27">
                  <c:v>15738.742945746986</c:v>
                </c:pt>
                <c:pt idx="28">
                  <c:v>20749.129836459251</c:v>
                </c:pt>
                <c:pt idx="29">
                  <c:v>17649.367387135073</c:v>
                </c:pt>
                <c:pt idx="30">
                  <c:v>18039.248074694209</c:v>
                </c:pt>
                <c:pt idx="31">
                  <c:v>18142.773603039786</c:v>
                </c:pt>
                <c:pt idx="32">
                  <c:v>17446.877494436947</c:v>
                </c:pt>
                <c:pt idx="33">
                  <c:v>17629.445321865598</c:v>
                </c:pt>
                <c:pt idx="34">
                  <c:v>20205.632818956612</c:v>
                </c:pt>
                <c:pt idx="35">
                  <c:v>18668.639701343374</c:v>
                </c:pt>
                <c:pt idx="36">
                  <c:v>18438.513115120259</c:v>
                </c:pt>
                <c:pt idx="37">
                  <c:v>17984.157471266935</c:v>
                </c:pt>
                <c:pt idx="38">
                  <c:v>18395.774262490428</c:v>
                </c:pt>
                <c:pt idx="39">
                  <c:v>18398.278056664327</c:v>
                </c:pt>
                <c:pt idx="40">
                  <c:v>11325.828961595242</c:v>
                </c:pt>
                <c:pt idx="41">
                  <c:v>18318.303593418023</c:v>
                </c:pt>
                <c:pt idx="42">
                  <c:v>18830.465435571961</c:v>
                </c:pt>
                <c:pt idx="43">
                  <c:v>17802.183836498152</c:v>
                </c:pt>
                <c:pt idx="44">
                  <c:v>19205.037333929755</c:v>
                </c:pt>
                <c:pt idx="45">
                  <c:v>15613.304640815308</c:v>
                </c:pt>
                <c:pt idx="46">
                  <c:v>16543.651341757599</c:v>
                </c:pt>
                <c:pt idx="47">
                  <c:v>16101.078403500993</c:v>
                </c:pt>
                <c:pt idx="48">
                  <c:v>16390.438849372396</c:v>
                </c:pt>
                <c:pt idx="49">
                  <c:v>13762.749767934802</c:v>
                </c:pt>
                <c:pt idx="50">
                  <c:v>15088.0617868052</c:v>
                </c:pt>
                <c:pt idx="51">
                  <c:v>16726.344138518612</c:v>
                </c:pt>
                <c:pt idx="52">
                  <c:v>15788.470744810882</c:v>
                </c:pt>
                <c:pt idx="53">
                  <c:v>11147.960540766133</c:v>
                </c:pt>
                <c:pt idx="54">
                  <c:v>11965.151106169924</c:v>
                </c:pt>
                <c:pt idx="55">
                  <c:v>12725.931759898196</c:v>
                </c:pt>
                <c:pt idx="56">
                  <c:v>12819.265195096474</c:v>
                </c:pt>
                <c:pt idx="57">
                  <c:v>12956.787511774617</c:v>
                </c:pt>
                <c:pt idx="58">
                  <c:v>12758.474008412057</c:v>
                </c:pt>
                <c:pt idx="59">
                  <c:v>14376.373772865882</c:v>
                </c:pt>
                <c:pt idx="60">
                  <c:v>12777.573863705591</c:v>
                </c:pt>
                <c:pt idx="61">
                  <c:v>10551.884747675726</c:v>
                </c:pt>
                <c:pt idx="62">
                  <c:v>10829.645534406749</c:v>
                </c:pt>
                <c:pt idx="63">
                  <c:v>10596.741910384841</c:v>
                </c:pt>
                <c:pt idx="64">
                  <c:v>10742.194518239907</c:v>
                </c:pt>
                <c:pt idx="65">
                  <c:v>11174.213005751735</c:v>
                </c:pt>
                <c:pt idx="66">
                  <c:v>11129.239263231022</c:v>
                </c:pt>
                <c:pt idx="67">
                  <c:v>10951.201315110638</c:v>
                </c:pt>
                <c:pt idx="68">
                  <c:v>11299.083076668778</c:v>
                </c:pt>
                <c:pt idx="69">
                  <c:v>10277.926484870241</c:v>
                </c:pt>
                <c:pt idx="70">
                  <c:v>11245.893096459022</c:v>
                </c:pt>
                <c:pt idx="71">
                  <c:v>11943.933009766262</c:v>
                </c:pt>
                <c:pt idx="72">
                  <c:v>11228.504974458841</c:v>
                </c:pt>
                <c:pt idx="73">
                  <c:v>13562.483327688071</c:v>
                </c:pt>
                <c:pt idx="74">
                  <c:v>13424.476497591393</c:v>
                </c:pt>
                <c:pt idx="75">
                  <c:v>12191.772710202</c:v>
                </c:pt>
                <c:pt idx="76">
                  <c:v>12389.994306852845</c:v>
                </c:pt>
                <c:pt idx="77">
                  <c:v>11954.349512218958</c:v>
                </c:pt>
                <c:pt idx="78">
                  <c:v>12584.330644892336</c:v>
                </c:pt>
                <c:pt idx="79">
                  <c:v>11974.603901015069</c:v>
                </c:pt>
                <c:pt idx="80">
                  <c:v>12798.145127067964</c:v>
                </c:pt>
                <c:pt idx="81">
                  <c:v>13750.019420513212</c:v>
                </c:pt>
                <c:pt idx="82">
                  <c:v>13382.671498778325</c:v>
                </c:pt>
                <c:pt idx="83">
                  <c:v>14526.32396026443</c:v>
                </c:pt>
                <c:pt idx="84">
                  <c:v>14781.389543856079</c:v>
                </c:pt>
                <c:pt idx="85">
                  <c:v>14409.741772544801</c:v>
                </c:pt>
                <c:pt idx="86">
                  <c:v>14322.112113988913</c:v>
                </c:pt>
                <c:pt idx="87">
                  <c:v>13260.528452590386</c:v>
                </c:pt>
                <c:pt idx="88">
                  <c:v>12353.811177768333</c:v>
                </c:pt>
                <c:pt idx="89">
                  <c:v>14706.072958771256</c:v>
                </c:pt>
                <c:pt idx="90">
                  <c:v>12892.458724946127</c:v>
                </c:pt>
                <c:pt idx="91">
                  <c:v>15751.378136559664</c:v>
                </c:pt>
                <c:pt idx="92">
                  <c:v>17673.738015675335</c:v>
                </c:pt>
                <c:pt idx="93">
                  <c:v>15979.890558519228</c:v>
                </c:pt>
                <c:pt idx="94">
                  <c:v>17256.722922927249</c:v>
                </c:pt>
                <c:pt idx="95">
                  <c:v>17046.641374739273</c:v>
                </c:pt>
                <c:pt idx="96">
                  <c:v>17669.187179410608</c:v>
                </c:pt>
                <c:pt idx="97">
                  <c:v>16703.727277208411</c:v>
                </c:pt>
                <c:pt idx="98">
                  <c:v>15662.192643157736</c:v>
                </c:pt>
                <c:pt idx="99">
                  <c:v>15236.371946455898</c:v>
                </c:pt>
                <c:pt idx="100">
                  <c:v>15635.556349947503</c:v>
                </c:pt>
                <c:pt idx="101">
                  <c:v>13368.246055118361</c:v>
                </c:pt>
                <c:pt idx="102">
                  <c:v>8885.5387712989941</c:v>
                </c:pt>
                <c:pt idx="103">
                  <c:v>7490.9348041610374</c:v>
                </c:pt>
                <c:pt idx="104">
                  <c:v>8798.1829883560185</c:v>
                </c:pt>
                <c:pt idx="105">
                  <c:v>9089.1725766669369</c:v>
                </c:pt>
                <c:pt idx="106">
                  <c:v>14082.269924660472</c:v>
                </c:pt>
                <c:pt idx="107">
                  <c:v>14660.063468388551</c:v>
                </c:pt>
                <c:pt idx="108">
                  <c:v>10157.084212744787</c:v>
                </c:pt>
                <c:pt idx="109">
                  <c:v>10850.76463035278</c:v>
                </c:pt>
                <c:pt idx="110">
                  <c:v>10991.150575712734</c:v>
                </c:pt>
                <c:pt idx="111">
                  <c:v>9559.8461463874028</c:v>
                </c:pt>
                <c:pt idx="112">
                  <c:v>8750.6053603508171</c:v>
                </c:pt>
                <c:pt idx="113">
                  <c:v>8429.4402875312335</c:v>
                </c:pt>
                <c:pt idx="114">
                  <c:v>8722.7347693818956</c:v>
                </c:pt>
                <c:pt idx="115">
                  <c:v>8872.5034034488526</c:v>
                </c:pt>
                <c:pt idx="116">
                  <c:v>9561.9432589519201</c:v>
                </c:pt>
                <c:pt idx="117">
                  <c:v>9412.8907391823777</c:v>
                </c:pt>
                <c:pt idx="118">
                  <c:v>9677.8201261822469</c:v>
                </c:pt>
                <c:pt idx="119">
                  <c:v>9893.9343572333364</c:v>
                </c:pt>
                <c:pt idx="120">
                  <c:v>10926.202180373801</c:v>
                </c:pt>
                <c:pt idx="121">
                  <c:v>5945.6309641579464</c:v>
                </c:pt>
                <c:pt idx="122">
                  <c:v>9699.9540109683421</c:v>
                </c:pt>
                <c:pt idx="123">
                  <c:v>9097.0494765741787</c:v>
                </c:pt>
                <c:pt idx="124">
                  <c:v>9676.7937781529345</c:v>
                </c:pt>
                <c:pt idx="125">
                  <c:v>9458.6937829213421</c:v>
                </c:pt>
                <c:pt idx="126">
                  <c:v>10297.880375129727</c:v>
                </c:pt>
                <c:pt idx="127">
                  <c:v>11524.101672470391</c:v>
                </c:pt>
                <c:pt idx="128">
                  <c:v>9964.6040668852365</c:v>
                </c:pt>
                <c:pt idx="129">
                  <c:v>9269.6443075215593</c:v>
                </c:pt>
                <c:pt idx="130">
                  <c:v>12362.915519601183</c:v>
                </c:pt>
                <c:pt idx="131">
                  <c:v>19465.260047580992</c:v>
                </c:pt>
                <c:pt idx="132">
                  <c:v>12705.678057667235</c:v>
                </c:pt>
                <c:pt idx="133">
                  <c:v>10533.099228581928</c:v>
                </c:pt>
                <c:pt idx="134">
                  <c:v>13144.426324951877</c:v>
                </c:pt>
                <c:pt idx="135">
                  <c:v>10963.338019437966</c:v>
                </c:pt>
                <c:pt idx="136">
                  <c:v>9625.6337531936497</c:v>
                </c:pt>
                <c:pt idx="137">
                  <c:v>16620.392446996259</c:v>
                </c:pt>
                <c:pt idx="138">
                  <c:v>9306.4013657000014</c:v>
                </c:pt>
                <c:pt idx="139">
                  <c:v>5938.7924990557822</c:v>
                </c:pt>
                <c:pt idx="140">
                  <c:v>3407.2589592655831</c:v>
                </c:pt>
                <c:pt idx="141">
                  <c:v>3454.7764441289305</c:v>
                </c:pt>
                <c:pt idx="142">
                  <c:v>3310.5990247230993</c:v>
                </c:pt>
                <c:pt idx="143">
                  <c:v>1916.0664220266447</c:v>
                </c:pt>
                <c:pt idx="144">
                  <c:v>2123.8651996968847</c:v>
                </c:pt>
                <c:pt idx="145">
                  <c:v>3012.9106649216624</c:v>
                </c:pt>
              </c:numCache>
            </c:numRef>
          </c:val>
          <c:extLst>
            <c:ext xmlns:c16="http://schemas.microsoft.com/office/drawing/2014/chart" uri="{C3380CC4-5D6E-409C-BE32-E72D297353CC}">
              <c16:uniqueId val="{00000001-C56E-0848-A44D-C53851CBA43F}"/>
            </c:ext>
          </c:extLst>
        </c:ser>
        <c:ser>
          <c:idx val="2"/>
          <c:order val="2"/>
          <c:tx>
            <c:strRef>
              <c:f>'Chart Comparisons'!$D$1</c:f>
              <c:strCache>
                <c:ptCount val="1"/>
                <c:pt idx="0">
                  <c:v>BsR</c:v>
                </c:pt>
              </c:strCache>
            </c:strRef>
          </c:tx>
          <c:spPr>
            <a:gradFill>
              <a:gsLst>
                <a:gs pos="100000">
                  <a:schemeClr val="accent3"/>
                </a:gs>
                <a:gs pos="0">
                  <a:schemeClr val="accent3">
                    <a:lumMod val="75000"/>
                  </a:schemeClr>
                </a:gs>
              </a:gsLst>
              <a:lin ang="0" scaled="1"/>
            </a:gradFill>
            <a:ln>
              <a:noFill/>
            </a:ln>
            <a:effectLst>
              <a:innerShdw dist="12700" dir="16200000">
                <a:schemeClr val="lt1">
                  <a:alpha val="75000"/>
                </a:schemeClr>
              </a:innerShdw>
            </a:effectLst>
          </c:spPr>
          <c:cat>
            <c:numRef>
              <c:f>'Chart Comparisons'!$A$2:$A$147</c:f>
              <c:numCache>
                <c:formatCode>0</c:formatCode>
                <c:ptCount val="146"/>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pt idx="17">
                  <c:v>2004</c:v>
                </c:pt>
                <c:pt idx="18">
                  <c:v>2003</c:v>
                </c:pt>
                <c:pt idx="19">
                  <c:v>2002</c:v>
                </c:pt>
                <c:pt idx="20">
                  <c:v>2001</c:v>
                </c:pt>
                <c:pt idx="21">
                  <c:v>2000</c:v>
                </c:pt>
                <c:pt idx="22">
                  <c:v>1999</c:v>
                </c:pt>
                <c:pt idx="23">
                  <c:v>1998</c:v>
                </c:pt>
                <c:pt idx="24">
                  <c:v>1997</c:v>
                </c:pt>
                <c:pt idx="25">
                  <c:v>1996</c:v>
                </c:pt>
                <c:pt idx="26">
                  <c:v>1995</c:v>
                </c:pt>
                <c:pt idx="27">
                  <c:v>1994</c:v>
                </c:pt>
                <c:pt idx="28">
                  <c:v>1993</c:v>
                </c:pt>
                <c:pt idx="29">
                  <c:v>1992</c:v>
                </c:pt>
                <c:pt idx="30">
                  <c:v>1991</c:v>
                </c:pt>
                <c:pt idx="31">
                  <c:v>1990</c:v>
                </c:pt>
                <c:pt idx="32">
                  <c:v>1989</c:v>
                </c:pt>
                <c:pt idx="33">
                  <c:v>1988</c:v>
                </c:pt>
                <c:pt idx="34">
                  <c:v>1987</c:v>
                </c:pt>
                <c:pt idx="35">
                  <c:v>1986</c:v>
                </c:pt>
                <c:pt idx="36">
                  <c:v>1985</c:v>
                </c:pt>
                <c:pt idx="37">
                  <c:v>1984</c:v>
                </c:pt>
                <c:pt idx="38">
                  <c:v>1983</c:v>
                </c:pt>
                <c:pt idx="39">
                  <c:v>1982</c:v>
                </c:pt>
                <c:pt idx="40">
                  <c:v>1981</c:v>
                </c:pt>
                <c:pt idx="41">
                  <c:v>1980</c:v>
                </c:pt>
                <c:pt idx="42">
                  <c:v>1979</c:v>
                </c:pt>
                <c:pt idx="43">
                  <c:v>1978</c:v>
                </c:pt>
                <c:pt idx="44">
                  <c:v>1977</c:v>
                </c:pt>
                <c:pt idx="45">
                  <c:v>1976</c:v>
                </c:pt>
                <c:pt idx="46">
                  <c:v>1975</c:v>
                </c:pt>
                <c:pt idx="47">
                  <c:v>1974</c:v>
                </c:pt>
                <c:pt idx="48">
                  <c:v>1973</c:v>
                </c:pt>
                <c:pt idx="49">
                  <c:v>1972</c:v>
                </c:pt>
                <c:pt idx="50">
                  <c:v>1971</c:v>
                </c:pt>
                <c:pt idx="51">
                  <c:v>1970</c:v>
                </c:pt>
                <c:pt idx="52">
                  <c:v>1969</c:v>
                </c:pt>
                <c:pt idx="53">
                  <c:v>1968</c:v>
                </c:pt>
                <c:pt idx="54">
                  <c:v>1967</c:v>
                </c:pt>
                <c:pt idx="55">
                  <c:v>1966</c:v>
                </c:pt>
                <c:pt idx="56">
                  <c:v>1965</c:v>
                </c:pt>
                <c:pt idx="57">
                  <c:v>1964</c:v>
                </c:pt>
                <c:pt idx="58">
                  <c:v>1963</c:v>
                </c:pt>
                <c:pt idx="59">
                  <c:v>1962</c:v>
                </c:pt>
                <c:pt idx="60">
                  <c:v>1961</c:v>
                </c:pt>
                <c:pt idx="61">
                  <c:v>1960</c:v>
                </c:pt>
                <c:pt idx="62">
                  <c:v>1959</c:v>
                </c:pt>
                <c:pt idx="63">
                  <c:v>1958</c:v>
                </c:pt>
                <c:pt idx="64">
                  <c:v>1957</c:v>
                </c:pt>
                <c:pt idx="65">
                  <c:v>1956</c:v>
                </c:pt>
                <c:pt idx="66">
                  <c:v>1955</c:v>
                </c:pt>
                <c:pt idx="67">
                  <c:v>1954</c:v>
                </c:pt>
                <c:pt idx="68">
                  <c:v>1953</c:v>
                </c:pt>
                <c:pt idx="69">
                  <c:v>1952</c:v>
                </c:pt>
                <c:pt idx="70">
                  <c:v>1951</c:v>
                </c:pt>
                <c:pt idx="71">
                  <c:v>1950</c:v>
                </c:pt>
                <c:pt idx="72">
                  <c:v>1949</c:v>
                </c:pt>
                <c:pt idx="73">
                  <c:v>1948</c:v>
                </c:pt>
                <c:pt idx="74">
                  <c:v>1947</c:v>
                </c:pt>
                <c:pt idx="75">
                  <c:v>1946</c:v>
                </c:pt>
                <c:pt idx="76">
                  <c:v>1945</c:v>
                </c:pt>
                <c:pt idx="77">
                  <c:v>1944</c:v>
                </c:pt>
                <c:pt idx="78">
                  <c:v>1943</c:v>
                </c:pt>
                <c:pt idx="79">
                  <c:v>1942</c:v>
                </c:pt>
                <c:pt idx="80">
                  <c:v>1941</c:v>
                </c:pt>
                <c:pt idx="81">
                  <c:v>1940</c:v>
                </c:pt>
                <c:pt idx="82">
                  <c:v>1939</c:v>
                </c:pt>
                <c:pt idx="83">
                  <c:v>1938</c:v>
                </c:pt>
                <c:pt idx="84">
                  <c:v>1937</c:v>
                </c:pt>
                <c:pt idx="85">
                  <c:v>1936</c:v>
                </c:pt>
                <c:pt idx="86">
                  <c:v>1935</c:v>
                </c:pt>
                <c:pt idx="87">
                  <c:v>1934</c:v>
                </c:pt>
                <c:pt idx="88">
                  <c:v>1933</c:v>
                </c:pt>
                <c:pt idx="89">
                  <c:v>1932</c:v>
                </c:pt>
                <c:pt idx="90">
                  <c:v>1931</c:v>
                </c:pt>
                <c:pt idx="91">
                  <c:v>1930</c:v>
                </c:pt>
                <c:pt idx="92">
                  <c:v>1929</c:v>
                </c:pt>
                <c:pt idx="93">
                  <c:v>1928</c:v>
                </c:pt>
                <c:pt idx="94">
                  <c:v>1927</c:v>
                </c:pt>
                <c:pt idx="95">
                  <c:v>1926</c:v>
                </c:pt>
                <c:pt idx="96">
                  <c:v>1925</c:v>
                </c:pt>
                <c:pt idx="97">
                  <c:v>1924</c:v>
                </c:pt>
                <c:pt idx="98">
                  <c:v>1923</c:v>
                </c:pt>
                <c:pt idx="99">
                  <c:v>1922</c:v>
                </c:pt>
                <c:pt idx="100">
                  <c:v>1921</c:v>
                </c:pt>
                <c:pt idx="101">
                  <c:v>1920</c:v>
                </c:pt>
                <c:pt idx="102">
                  <c:v>1919</c:v>
                </c:pt>
                <c:pt idx="103">
                  <c:v>1918</c:v>
                </c:pt>
                <c:pt idx="104">
                  <c:v>1917</c:v>
                </c:pt>
                <c:pt idx="105">
                  <c:v>1916</c:v>
                </c:pt>
                <c:pt idx="106">
                  <c:v>1915</c:v>
                </c:pt>
                <c:pt idx="107">
                  <c:v>1914</c:v>
                </c:pt>
                <c:pt idx="108">
                  <c:v>1913</c:v>
                </c:pt>
                <c:pt idx="109">
                  <c:v>1912</c:v>
                </c:pt>
                <c:pt idx="110">
                  <c:v>1911</c:v>
                </c:pt>
                <c:pt idx="111">
                  <c:v>1910</c:v>
                </c:pt>
                <c:pt idx="112">
                  <c:v>1909</c:v>
                </c:pt>
                <c:pt idx="113">
                  <c:v>1908</c:v>
                </c:pt>
                <c:pt idx="114">
                  <c:v>1907</c:v>
                </c:pt>
                <c:pt idx="115">
                  <c:v>1906</c:v>
                </c:pt>
                <c:pt idx="116">
                  <c:v>1905</c:v>
                </c:pt>
                <c:pt idx="117">
                  <c:v>1904</c:v>
                </c:pt>
                <c:pt idx="118">
                  <c:v>1903</c:v>
                </c:pt>
                <c:pt idx="119">
                  <c:v>1902</c:v>
                </c:pt>
                <c:pt idx="120">
                  <c:v>1901</c:v>
                </c:pt>
                <c:pt idx="121">
                  <c:v>1900</c:v>
                </c:pt>
                <c:pt idx="122">
                  <c:v>1899</c:v>
                </c:pt>
                <c:pt idx="123">
                  <c:v>1898</c:v>
                </c:pt>
                <c:pt idx="124">
                  <c:v>1897</c:v>
                </c:pt>
                <c:pt idx="125">
                  <c:v>1896</c:v>
                </c:pt>
                <c:pt idx="126">
                  <c:v>1895</c:v>
                </c:pt>
                <c:pt idx="127">
                  <c:v>1894</c:v>
                </c:pt>
                <c:pt idx="128">
                  <c:v>1893</c:v>
                </c:pt>
                <c:pt idx="129">
                  <c:v>1892</c:v>
                </c:pt>
                <c:pt idx="130">
                  <c:v>1891</c:v>
                </c:pt>
                <c:pt idx="131">
                  <c:v>1890</c:v>
                </c:pt>
                <c:pt idx="132">
                  <c:v>1889</c:v>
                </c:pt>
                <c:pt idx="133">
                  <c:v>1888</c:v>
                </c:pt>
                <c:pt idx="134">
                  <c:v>1887</c:v>
                </c:pt>
                <c:pt idx="135">
                  <c:v>1886</c:v>
                </c:pt>
                <c:pt idx="136">
                  <c:v>1885</c:v>
                </c:pt>
                <c:pt idx="137">
                  <c:v>1884</c:v>
                </c:pt>
                <c:pt idx="138">
                  <c:v>1883</c:v>
                </c:pt>
                <c:pt idx="139">
                  <c:v>1882</c:v>
                </c:pt>
                <c:pt idx="140">
                  <c:v>1881</c:v>
                </c:pt>
                <c:pt idx="141">
                  <c:v>1880</c:v>
                </c:pt>
                <c:pt idx="142">
                  <c:v>1879</c:v>
                </c:pt>
                <c:pt idx="143">
                  <c:v>1878</c:v>
                </c:pt>
                <c:pt idx="144">
                  <c:v>1877</c:v>
                </c:pt>
                <c:pt idx="145">
                  <c:v>1876</c:v>
                </c:pt>
              </c:numCache>
            </c:numRef>
          </c:cat>
          <c:val>
            <c:numRef>
              <c:f>'Chart Comparisons'!$D$2:$D$147</c:f>
              <c:numCache>
                <c:formatCode>#,##0</c:formatCode>
                <c:ptCount val="146"/>
                <c:pt idx="0">
                  <c:v>22086.880000000001</c:v>
                </c:pt>
                <c:pt idx="1">
                  <c:v>8320.9500000000007</c:v>
                </c:pt>
                <c:pt idx="2">
                  <c:v>23791.468681572205</c:v>
                </c:pt>
                <c:pt idx="3">
                  <c:v>22041.976474687992</c:v>
                </c:pt>
                <c:pt idx="4">
                  <c:v>23120.881723012662</c:v>
                </c:pt>
                <c:pt idx="5">
                  <c:v>22421.693598437105</c:v>
                </c:pt>
                <c:pt idx="6">
                  <c:v>21317.962158624108</c:v>
                </c:pt>
                <c:pt idx="7">
                  <c:v>20334.850539607942</c:v>
                </c:pt>
                <c:pt idx="8">
                  <c:v>21128.695134908507</c:v>
                </c:pt>
                <c:pt idx="9">
                  <c:v>21648.958494142247</c:v>
                </c:pt>
                <c:pt idx="10">
                  <c:v>21483.178126757735</c:v>
                </c:pt>
                <c:pt idx="11">
                  <c:v>21923.60650416512</c:v>
                </c:pt>
                <c:pt idx="12">
                  <c:v>23273.076481268366</c:v>
                </c:pt>
                <c:pt idx="13">
                  <c:v>23225.559676305096</c:v>
                </c:pt>
                <c:pt idx="14">
                  <c:v>23828.747415487313</c:v>
                </c:pt>
                <c:pt idx="15">
                  <c:v>24193.842258211662</c:v>
                </c:pt>
                <c:pt idx="16">
                  <c:v>22963.848883779836</c:v>
                </c:pt>
                <c:pt idx="17">
                  <c:v>23985.950658273545</c:v>
                </c:pt>
                <c:pt idx="18">
                  <c:v>23396.729217198252</c:v>
                </c:pt>
                <c:pt idx="19">
                  <c:v>22909.353204712042</c:v>
                </c:pt>
                <c:pt idx="20">
                  <c:v>23618.883970706451</c:v>
                </c:pt>
                <c:pt idx="21">
                  <c:v>25301.220319802145</c:v>
                </c:pt>
                <c:pt idx="22">
                  <c:v>25103.6533460951</c:v>
                </c:pt>
                <c:pt idx="23">
                  <c:v>23658.926788825862</c:v>
                </c:pt>
                <c:pt idx="24">
                  <c:v>22072.834502840597</c:v>
                </c:pt>
                <c:pt idx="25">
                  <c:v>22836.514232085527</c:v>
                </c:pt>
                <c:pt idx="26">
                  <c:v>19669.582624542956</c:v>
                </c:pt>
                <c:pt idx="27">
                  <c:v>15855.019433925934</c:v>
                </c:pt>
                <c:pt idx="28">
                  <c:v>20801.388937249892</c:v>
                </c:pt>
                <c:pt idx="29">
                  <c:v>17562.423584825061</c:v>
                </c:pt>
                <c:pt idx="30">
                  <c:v>18005.194757424451</c:v>
                </c:pt>
                <c:pt idx="31">
                  <c:v>18049.545677751787</c:v>
                </c:pt>
                <c:pt idx="32">
                  <c:v>17300.975500741006</c:v>
                </c:pt>
                <c:pt idx="33">
                  <c:v>17307.95869675259</c:v>
                </c:pt>
                <c:pt idx="34">
                  <c:v>19975.129988307439</c:v>
                </c:pt>
                <c:pt idx="35">
                  <c:v>18603.956552635034</c:v>
                </c:pt>
                <c:pt idx="36">
                  <c:v>18173.370685266585</c:v>
                </c:pt>
                <c:pt idx="37">
                  <c:v>17892.181837187047</c:v>
                </c:pt>
                <c:pt idx="38">
                  <c:v>18165.018895604724</c:v>
                </c:pt>
                <c:pt idx="39">
                  <c:v>18155.550234403257</c:v>
                </c:pt>
                <c:pt idx="40">
                  <c:v>11138.002113144566</c:v>
                </c:pt>
                <c:pt idx="41">
                  <c:v>18139.338638816513</c:v>
                </c:pt>
                <c:pt idx="42">
                  <c:v>18612.455540950672</c:v>
                </c:pt>
                <c:pt idx="43">
                  <c:v>17416.462635941174</c:v>
                </c:pt>
                <c:pt idx="44">
                  <c:v>18935.165793773667</c:v>
                </c:pt>
                <c:pt idx="45">
                  <c:v>15308.547469950869</c:v>
                </c:pt>
                <c:pt idx="46">
                  <c:v>16163.949816571234</c:v>
                </c:pt>
                <c:pt idx="47">
                  <c:v>15830.031640961635</c:v>
                </c:pt>
                <c:pt idx="48">
                  <c:v>16237.379664833605</c:v>
                </c:pt>
                <c:pt idx="49">
                  <c:v>13751.284340514016</c:v>
                </c:pt>
                <c:pt idx="50">
                  <c:v>15090.43437445324</c:v>
                </c:pt>
                <c:pt idx="51">
                  <c:v>16659.307140234454</c:v>
                </c:pt>
                <c:pt idx="52">
                  <c:v>15636.989923444349</c:v>
                </c:pt>
                <c:pt idx="53">
                  <c:v>11091.329263007185</c:v>
                </c:pt>
                <c:pt idx="54">
                  <c:v>11969.342164155199</c:v>
                </c:pt>
                <c:pt idx="55">
                  <c:v>12713.335268758052</c:v>
                </c:pt>
                <c:pt idx="56">
                  <c:v>12764.198058477625</c:v>
                </c:pt>
                <c:pt idx="57">
                  <c:v>13009.823802548595</c:v>
                </c:pt>
                <c:pt idx="58">
                  <c:v>12681.125723005573</c:v>
                </c:pt>
                <c:pt idx="59">
                  <c:v>14250.111469834845</c:v>
                </c:pt>
                <c:pt idx="60">
                  <c:v>12739.413288859188</c:v>
                </c:pt>
                <c:pt idx="61">
                  <c:v>10549.771082830244</c:v>
                </c:pt>
                <c:pt idx="62">
                  <c:v>10699.688644159518</c:v>
                </c:pt>
                <c:pt idx="63">
                  <c:v>10634.315185036901</c:v>
                </c:pt>
                <c:pt idx="64">
                  <c:v>10679.569374375886</c:v>
                </c:pt>
                <c:pt idx="65">
                  <c:v>11017.324517583385</c:v>
                </c:pt>
                <c:pt idx="66">
                  <c:v>10926.406998167113</c:v>
                </c:pt>
                <c:pt idx="67">
                  <c:v>10876.622232007783</c:v>
                </c:pt>
                <c:pt idx="68">
                  <c:v>11238.778646486317</c:v>
                </c:pt>
                <c:pt idx="69">
                  <c:v>10164.022491045595</c:v>
                </c:pt>
                <c:pt idx="70">
                  <c:v>10992.565151805062</c:v>
                </c:pt>
                <c:pt idx="71">
                  <c:v>11755.818066996426</c:v>
                </c:pt>
                <c:pt idx="72">
                  <c:v>11182.881234244564</c:v>
                </c:pt>
                <c:pt idx="73">
                  <c:v>12818.627691993897</c:v>
                </c:pt>
                <c:pt idx="74">
                  <c:v>12675.899315942943</c:v>
                </c:pt>
                <c:pt idx="75">
                  <c:v>11759.705901611907</c:v>
                </c:pt>
                <c:pt idx="76">
                  <c:v>11421.79633275079</c:v>
                </c:pt>
                <c:pt idx="77">
                  <c:v>11390.420304321777</c:v>
                </c:pt>
                <c:pt idx="78">
                  <c:v>11598.760518009298</c:v>
                </c:pt>
                <c:pt idx="79">
                  <c:v>11131.092299346816</c:v>
                </c:pt>
                <c:pt idx="80">
                  <c:v>12188.800094986227</c:v>
                </c:pt>
                <c:pt idx="81">
                  <c:v>12957.885705657342</c:v>
                </c:pt>
                <c:pt idx="82">
                  <c:v>13081.343594614436</c:v>
                </c:pt>
                <c:pt idx="83">
                  <c:v>13540.007008058796</c:v>
                </c:pt>
                <c:pt idx="84">
                  <c:v>13919.225285338731</c:v>
                </c:pt>
                <c:pt idx="85">
                  <c:v>13796.157570581283</c:v>
                </c:pt>
                <c:pt idx="86">
                  <c:v>13532.942901268383</c:v>
                </c:pt>
                <c:pt idx="87">
                  <c:v>12782.611525348488</c:v>
                </c:pt>
                <c:pt idx="88">
                  <c:v>11710.158757394833</c:v>
                </c:pt>
                <c:pt idx="89">
                  <c:v>13797.767759722583</c:v>
                </c:pt>
                <c:pt idx="90">
                  <c:v>12235.413416241716</c:v>
                </c:pt>
                <c:pt idx="91">
                  <c:v>15615.674471725322</c:v>
                </c:pt>
                <c:pt idx="92">
                  <c:v>17113.198315488109</c:v>
                </c:pt>
                <c:pt idx="93">
                  <c:v>14939.67631315017</c:v>
                </c:pt>
                <c:pt idx="94">
                  <c:v>16394.330293570474</c:v>
                </c:pt>
                <c:pt idx="95">
                  <c:v>15705.0169213178</c:v>
                </c:pt>
                <c:pt idx="96">
                  <c:v>17231.259960016949</c:v>
                </c:pt>
                <c:pt idx="97">
                  <c:v>15660.395099950594</c:v>
                </c:pt>
                <c:pt idx="98">
                  <c:v>15064.869798073032</c:v>
                </c:pt>
                <c:pt idx="99">
                  <c:v>14438.141620527482</c:v>
                </c:pt>
                <c:pt idx="100">
                  <c:v>14463.813169470883</c:v>
                </c:pt>
                <c:pt idx="101">
                  <c:v>12309.482119750361</c:v>
                </c:pt>
                <c:pt idx="102">
                  <c:v>8384.1313353353871</c:v>
                </c:pt>
                <c:pt idx="103">
                  <c:v>6957.2652225701286</c:v>
                </c:pt>
                <c:pt idx="104">
                  <c:v>8302.2888123977464</c:v>
                </c:pt>
                <c:pt idx="105">
                  <c:v>8424.9685276971959</c:v>
                </c:pt>
                <c:pt idx="106">
                  <c:v>13131.045309762301</c:v>
                </c:pt>
                <c:pt idx="107">
                  <c:v>13442.90881101688</c:v>
                </c:pt>
                <c:pt idx="108">
                  <c:v>9211.6689324211366</c:v>
                </c:pt>
                <c:pt idx="109">
                  <c:v>10044.425128352099</c:v>
                </c:pt>
                <c:pt idx="110">
                  <c:v>9994.5400976064175</c:v>
                </c:pt>
                <c:pt idx="111">
                  <c:v>8560.0779105526126</c:v>
                </c:pt>
                <c:pt idx="112">
                  <c:v>7714.598190825639</c:v>
                </c:pt>
                <c:pt idx="113">
                  <c:v>7391.1136722405126</c:v>
                </c:pt>
                <c:pt idx="114">
                  <c:v>7583.2679044637953</c:v>
                </c:pt>
                <c:pt idx="115">
                  <c:v>7801.3371522178122</c:v>
                </c:pt>
                <c:pt idx="116">
                  <c:v>8182.5487222311331</c:v>
                </c:pt>
                <c:pt idx="117">
                  <c:v>8008.2192344937093</c:v>
                </c:pt>
                <c:pt idx="118">
                  <c:v>8265.9646690388545</c:v>
                </c:pt>
                <c:pt idx="119">
                  <c:v>8345.2047216827796</c:v>
                </c:pt>
                <c:pt idx="120">
                  <c:v>8953.2149261152863</c:v>
                </c:pt>
                <c:pt idx="121">
                  <c:v>4824.921245432256</c:v>
                </c:pt>
                <c:pt idx="122">
                  <c:v>7862.1547930857287</c:v>
                </c:pt>
                <c:pt idx="123">
                  <c:v>7306.8257819425444</c:v>
                </c:pt>
                <c:pt idx="124">
                  <c:v>7938.6796630811268</c:v>
                </c:pt>
                <c:pt idx="125">
                  <c:v>7759.1868515326505</c:v>
                </c:pt>
                <c:pt idx="126">
                  <c:v>8370.4363647671453</c:v>
                </c:pt>
                <c:pt idx="127">
                  <c:v>9624.8016160778461</c:v>
                </c:pt>
                <c:pt idx="128">
                  <c:v>8185.0209515249526</c:v>
                </c:pt>
                <c:pt idx="129">
                  <c:v>7145.8430535579209</c:v>
                </c:pt>
                <c:pt idx="130">
                  <c:v>9532.5026451780268</c:v>
                </c:pt>
                <c:pt idx="131">
                  <c:v>14442.230101078265</c:v>
                </c:pt>
                <c:pt idx="132">
                  <c:v>9796.4061514349778</c:v>
                </c:pt>
                <c:pt idx="133">
                  <c:v>7413.8004092119472</c:v>
                </c:pt>
                <c:pt idx="134">
                  <c:v>9791.4153758142511</c:v>
                </c:pt>
                <c:pt idx="135">
                  <c:v>7606.3458390311671</c:v>
                </c:pt>
                <c:pt idx="136">
                  <c:v>6248.3524009951307</c:v>
                </c:pt>
                <c:pt idx="137">
                  <c:v>10232.480879329196</c:v>
                </c:pt>
                <c:pt idx="138">
                  <c:v>5985.9434734479673</c:v>
                </c:pt>
                <c:pt idx="139">
                  <c:v>3835.4709355992336</c:v>
                </c:pt>
                <c:pt idx="140">
                  <c:v>2429.8981599510466</c:v>
                </c:pt>
                <c:pt idx="141">
                  <c:v>2197.8793972483281</c:v>
                </c:pt>
                <c:pt idx="142">
                  <c:v>2150.4838374666397</c:v>
                </c:pt>
                <c:pt idx="143">
                  <c:v>1256.8926978520608</c:v>
                </c:pt>
                <c:pt idx="144">
                  <c:v>1384.2859912203073</c:v>
                </c:pt>
                <c:pt idx="145">
                  <c:v>1779.7149925581255</c:v>
                </c:pt>
              </c:numCache>
            </c:numRef>
          </c:val>
          <c:extLst>
            <c:ext xmlns:c16="http://schemas.microsoft.com/office/drawing/2014/chart" uri="{C3380CC4-5D6E-409C-BE32-E72D297353CC}">
              <c16:uniqueId val="{00000002-C56E-0848-A44D-C53851CBA43F}"/>
            </c:ext>
          </c:extLst>
        </c:ser>
        <c:ser>
          <c:idx val="3"/>
          <c:order val="3"/>
          <c:tx>
            <c:strRef>
              <c:f>'Chart Comparisons'!$E$1</c:f>
              <c:strCache>
                <c:ptCount val="1"/>
                <c:pt idx="0">
                  <c:v>ERP</c:v>
                </c:pt>
              </c:strCache>
            </c:strRef>
          </c:tx>
          <c:spPr>
            <a:gradFill>
              <a:gsLst>
                <a:gs pos="100000">
                  <a:schemeClr val="accent4"/>
                </a:gs>
                <a:gs pos="0">
                  <a:schemeClr val="accent4">
                    <a:lumMod val="75000"/>
                  </a:schemeClr>
                </a:gs>
              </a:gsLst>
              <a:lin ang="0" scaled="1"/>
            </a:gradFill>
            <a:ln>
              <a:noFill/>
            </a:ln>
            <a:effectLst>
              <a:innerShdw dist="12700" dir="16200000">
                <a:schemeClr val="lt1">
                  <a:alpha val="75000"/>
                </a:schemeClr>
              </a:innerShdw>
            </a:effectLst>
          </c:spPr>
          <c:cat>
            <c:numRef>
              <c:f>'Chart Comparisons'!$A$2:$A$147</c:f>
              <c:numCache>
                <c:formatCode>0</c:formatCode>
                <c:ptCount val="146"/>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pt idx="17">
                  <c:v>2004</c:v>
                </c:pt>
                <c:pt idx="18">
                  <c:v>2003</c:v>
                </c:pt>
                <c:pt idx="19">
                  <c:v>2002</c:v>
                </c:pt>
                <c:pt idx="20">
                  <c:v>2001</c:v>
                </c:pt>
                <c:pt idx="21">
                  <c:v>2000</c:v>
                </c:pt>
                <c:pt idx="22">
                  <c:v>1999</c:v>
                </c:pt>
                <c:pt idx="23">
                  <c:v>1998</c:v>
                </c:pt>
                <c:pt idx="24">
                  <c:v>1997</c:v>
                </c:pt>
                <c:pt idx="25">
                  <c:v>1996</c:v>
                </c:pt>
                <c:pt idx="26">
                  <c:v>1995</c:v>
                </c:pt>
                <c:pt idx="27">
                  <c:v>1994</c:v>
                </c:pt>
                <c:pt idx="28">
                  <c:v>1993</c:v>
                </c:pt>
                <c:pt idx="29">
                  <c:v>1992</c:v>
                </c:pt>
                <c:pt idx="30">
                  <c:v>1991</c:v>
                </c:pt>
                <c:pt idx="31">
                  <c:v>1990</c:v>
                </c:pt>
                <c:pt idx="32">
                  <c:v>1989</c:v>
                </c:pt>
                <c:pt idx="33">
                  <c:v>1988</c:v>
                </c:pt>
                <c:pt idx="34">
                  <c:v>1987</c:v>
                </c:pt>
                <c:pt idx="35">
                  <c:v>1986</c:v>
                </c:pt>
                <c:pt idx="36">
                  <c:v>1985</c:v>
                </c:pt>
                <c:pt idx="37">
                  <c:v>1984</c:v>
                </c:pt>
                <c:pt idx="38">
                  <c:v>1983</c:v>
                </c:pt>
                <c:pt idx="39">
                  <c:v>1982</c:v>
                </c:pt>
                <c:pt idx="40">
                  <c:v>1981</c:v>
                </c:pt>
                <c:pt idx="41">
                  <c:v>1980</c:v>
                </c:pt>
                <c:pt idx="42">
                  <c:v>1979</c:v>
                </c:pt>
                <c:pt idx="43">
                  <c:v>1978</c:v>
                </c:pt>
                <c:pt idx="44">
                  <c:v>1977</c:v>
                </c:pt>
                <c:pt idx="45">
                  <c:v>1976</c:v>
                </c:pt>
                <c:pt idx="46">
                  <c:v>1975</c:v>
                </c:pt>
                <c:pt idx="47">
                  <c:v>1974</c:v>
                </c:pt>
                <c:pt idx="48">
                  <c:v>1973</c:v>
                </c:pt>
                <c:pt idx="49">
                  <c:v>1972</c:v>
                </c:pt>
                <c:pt idx="50">
                  <c:v>1971</c:v>
                </c:pt>
                <c:pt idx="51">
                  <c:v>1970</c:v>
                </c:pt>
                <c:pt idx="52">
                  <c:v>1969</c:v>
                </c:pt>
                <c:pt idx="53">
                  <c:v>1968</c:v>
                </c:pt>
                <c:pt idx="54">
                  <c:v>1967</c:v>
                </c:pt>
                <c:pt idx="55">
                  <c:v>1966</c:v>
                </c:pt>
                <c:pt idx="56">
                  <c:v>1965</c:v>
                </c:pt>
                <c:pt idx="57">
                  <c:v>1964</c:v>
                </c:pt>
                <c:pt idx="58">
                  <c:v>1963</c:v>
                </c:pt>
                <c:pt idx="59">
                  <c:v>1962</c:v>
                </c:pt>
                <c:pt idx="60">
                  <c:v>1961</c:v>
                </c:pt>
                <c:pt idx="61">
                  <c:v>1960</c:v>
                </c:pt>
                <c:pt idx="62">
                  <c:v>1959</c:v>
                </c:pt>
                <c:pt idx="63">
                  <c:v>1958</c:v>
                </c:pt>
                <c:pt idx="64">
                  <c:v>1957</c:v>
                </c:pt>
                <c:pt idx="65">
                  <c:v>1956</c:v>
                </c:pt>
                <c:pt idx="66">
                  <c:v>1955</c:v>
                </c:pt>
                <c:pt idx="67">
                  <c:v>1954</c:v>
                </c:pt>
                <c:pt idx="68">
                  <c:v>1953</c:v>
                </c:pt>
                <c:pt idx="69">
                  <c:v>1952</c:v>
                </c:pt>
                <c:pt idx="70">
                  <c:v>1951</c:v>
                </c:pt>
                <c:pt idx="71">
                  <c:v>1950</c:v>
                </c:pt>
                <c:pt idx="72">
                  <c:v>1949</c:v>
                </c:pt>
                <c:pt idx="73">
                  <c:v>1948</c:v>
                </c:pt>
                <c:pt idx="74">
                  <c:v>1947</c:v>
                </c:pt>
                <c:pt idx="75">
                  <c:v>1946</c:v>
                </c:pt>
                <c:pt idx="76">
                  <c:v>1945</c:v>
                </c:pt>
                <c:pt idx="77">
                  <c:v>1944</c:v>
                </c:pt>
                <c:pt idx="78">
                  <c:v>1943</c:v>
                </c:pt>
                <c:pt idx="79">
                  <c:v>1942</c:v>
                </c:pt>
                <c:pt idx="80">
                  <c:v>1941</c:v>
                </c:pt>
                <c:pt idx="81">
                  <c:v>1940</c:v>
                </c:pt>
                <c:pt idx="82">
                  <c:v>1939</c:v>
                </c:pt>
                <c:pt idx="83">
                  <c:v>1938</c:v>
                </c:pt>
                <c:pt idx="84">
                  <c:v>1937</c:v>
                </c:pt>
                <c:pt idx="85">
                  <c:v>1936</c:v>
                </c:pt>
                <c:pt idx="86">
                  <c:v>1935</c:v>
                </c:pt>
                <c:pt idx="87">
                  <c:v>1934</c:v>
                </c:pt>
                <c:pt idx="88">
                  <c:v>1933</c:v>
                </c:pt>
                <c:pt idx="89">
                  <c:v>1932</c:v>
                </c:pt>
                <c:pt idx="90">
                  <c:v>1931</c:v>
                </c:pt>
                <c:pt idx="91">
                  <c:v>1930</c:v>
                </c:pt>
                <c:pt idx="92">
                  <c:v>1929</c:v>
                </c:pt>
                <c:pt idx="93">
                  <c:v>1928</c:v>
                </c:pt>
                <c:pt idx="94">
                  <c:v>1927</c:v>
                </c:pt>
                <c:pt idx="95">
                  <c:v>1926</c:v>
                </c:pt>
                <c:pt idx="96">
                  <c:v>1925</c:v>
                </c:pt>
                <c:pt idx="97">
                  <c:v>1924</c:v>
                </c:pt>
                <c:pt idx="98">
                  <c:v>1923</c:v>
                </c:pt>
                <c:pt idx="99">
                  <c:v>1922</c:v>
                </c:pt>
                <c:pt idx="100">
                  <c:v>1921</c:v>
                </c:pt>
                <c:pt idx="101">
                  <c:v>1920</c:v>
                </c:pt>
                <c:pt idx="102">
                  <c:v>1919</c:v>
                </c:pt>
                <c:pt idx="103">
                  <c:v>1918</c:v>
                </c:pt>
                <c:pt idx="104">
                  <c:v>1917</c:v>
                </c:pt>
                <c:pt idx="105">
                  <c:v>1916</c:v>
                </c:pt>
                <c:pt idx="106">
                  <c:v>1915</c:v>
                </c:pt>
                <c:pt idx="107">
                  <c:v>1914</c:v>
                </c:pt>
                <c:pt idx="108">
                  <c:v>1913</c:v>
                </c:pt>
                <c:pt idx="109">
                  <c:v>1912</c:v>
                </c:pt>
                <c:pt idx="110">
                  <c:v>1911</c:v>
                </c:pt>
                <c:pt idx="111">
                  <c:v>1910</c:v>
                </c:pt>
                <c:pt idx="112">
                  <c:v>1909</c:v>
                </c:pt>
                <c:pt idx="113">
                  <c:v>1908</c:v>
                </c:pt>
                <c:pt idx="114">
                  <c:v>1907</c:v>
                </c:pt>
                <c:pt idx="115">
                  <c:v>1906</c:v>
                </c:pt>
                <c:pt idx="116">
                  <c:v>1905</c:v>
                </c:pt>
                <c:pt idx="117">
                  <c:v>1904</c:v>
                </c:pt>
                <c:pt idx="118">
                  <c:v>1903</c:v>
                </c:pt>
                <c:pt idx="119">
                  <c:v>1902</c:v>
                </c:pt>
                <c:pt idx="120">
                  <c:v>1901</c:v>
                </c:pt>
                <c:pt idx="121">
                  <c:v>1900</c:v>
                </c:pt>
                <c:pt idx="122">
                  <c:v>1899</c:v>
                </c:pt>
                <c:pt idx="123">
                  <c:v>1898</c:v>
                </c:pt>
                <c:pt idx="124">
                  <c:v>1897</c:v>
                </c:pt>
                <c:pt idx="125">
                  <c:v>1896</c:v>
                </c:pt>
                <c:pt idx="126">
                  <c:v>1895</c:v>
                </c:pt>
                <c:pt idx="127">
                  <c:v>1894</c:v>
                </c:pt>
                <c:pt idx="128">
                  <c:v>1893</c:v>
                </c:pt>
                <c:pt idx="129">
                  <c:v>1892</c:v>
                </c:pt>
                <c:pt idx="130">
                  <c:v>1891</c:v>
                </c:pt>
                <c:pt idx="131">
                  <c:v>1890</c:v>
                </c:pt>
                <c:pt idx="132">
                  <c:v>1889</c:v>
                </c:pt>
                <c:pt idx="133">
                  <c:v>1888</c:v>
                </c:pt>
                <c:pt idx="134">
                  <c:v>1887</c:v>
                </c:pt>
                <c:pt idx="135">
                  <c:v>1886</c:v>
                </c:pt>
                <c:pt idx="136">
                  <c:v>1885</c:v>
                </c:pt>
                <c:pt idx="137">
                  <c:v>1884</c:v>
                </c:pt>
                <c:pt idx="138">
                  <c:v>1883</c:v>
                </c:pt>
                <c:pt idx="139">
                  <c:v>1882</c:v>
                </c:pt>
                <c:pt idx="140">
                  <c:v>1881</c:v>
                </c:pt>
                <c:pt idx="141">
                  <c:v>1880</c:v>
                </c:pt>
                <c:pt idx="142">
                  <c:v>1879</c:v>
                </c:pt>
                <c:pt idx="143">
                  <c:v>1878</c:v>
                </c:pt>
                <c:pt idx="144">
                  <c:v>1877</c:v>
                </c:pt>
                <c:pt idx="145">
                  <c:v>1876</c:v>
                </c:pt>
              </c:numCache>
            </c:numRef>
          </c:cat>
          <c:val>
            <c:numRef>
              <c:f>'Chart Comparisons'!$E$2:$E$147</c:f>
              <c:numCache>
                <c:formatCode>#,##0</c:formatCode>
                <c:ptCount val="146"/>
                <c:pt idx="0">
                  <c:v>21776.02</c:v>
                </c:pt>
                <c:pt idx="1">
                  <c:v>8201.82</c:v>
                </c:pt>
                <c:pt idx="2">
                  <c:v>23523.882400000002</c:v>
                </c:pt>
                <c:pt idx="3">
                  <c:v>21796.552800000001</c:v>
                </c:pt>
                <c:pt idx="4">
                  <c:v>22954.487999999998</c:v>
                </c:pt>
                <c:pt idx="5">
                  <c:v>22249.596000000001</c:v>
                </c:pt>
                <c:pt idx="6">
                  <c:v>21170.412000000004</c:v>
                </c:pt>
                <c:pt idx="7">
                  <c:v>20134.061600000001</c:v>
                </c:pt>
                <c:pt idx="8">
                  <c:v>20951.8112</c:v>
                </c:pt>
                <c:pt idx="9">
                  <c:v>21480.881600000001</c:v>
                </c:pt>
                <c:pt idx="10">
                  <c:v>21336.270400000001</c:v>
                </c:pt>
                <c:pt idx="11">
                  <c:v>21786.010399999999</c:v>
                </c:pt>
                <c:pt idx="12">
                  <c:v>23119.252800000002</c:v>
                </c:pt>
                <c:pt idx="13">
                  <c:v>23094.192000000003</c:v>
                </c:pt>
                <c:pt idx="14">
                  <c:v>23694.6312</c:v>
                </c:pt>
                <c:pt idx="15">
                  <c:v>24108.413600000003</c:v>
                </c:pt>
                <c:pt idx="16">
                  <c:v>22863.4872</c:v>
                </c:pt>
                <c:pt idx="17">
                  <c:v>23866.787999999997</c:v>
                </c:pt>
                <c:pt idx="18">
                  <c:v>23298.6384</c:v>
                </c:pt>
                <c:pt idx="19">
                  <c:v>22862.178400000001</c:v>
                </c:pt>
                <c:pt idx="20">
                  <c:v>23541.011200000001</c:v>
                </c:pt>
                <c:pt idx="21">
                  <c:v>25129.232000000004</c:v>
                </c:pt>
                <c:pt idx="22">
                  <c:v>24924.184000000005</c:v>
                </c:pt>
                <c:pt idx="23">
                  <c:v>23510.532000000003</c:v>
                </c:pt>
                <c:pt idx="24">
                  <c:v>21976.567199999998</c:v>
                </c:pt>
                <c:pt idx="25">
                  <c:v>22736.3256</c:v>
                </c:pt>
                <c:pt idx="26">
                  <c:v>19575.2336</c:v>
                </c:pt>
                <c:pt idx="27">
                  <c:v>15803.6504</c:v>
                </c:pt>
                <c:pt idx="28">
                  <c:v>20798.5936</c:v>
                </c:pt>
                <c:pt idx="29">
                  <c:v>17561.9352</c:v>
                </c:pt>
                <c:pt idx="30">
                  <c:v>17966.4336</c:v>
                </c:pt>
                <c:pt idx="31">
                  <c:v>18032.881600000001</c:v>
                </c:pt>
                <c:pt idx="32">
                  <c:v>17289.925600000002</c:v>
                </c:pt>
                <c:pt idx="33">
                  <c:v>17279.689600000002</c:v>
                </c:pt>
                <c:pt idx="34">
                  <c:v>19933.429599999999</c:v>
                </c:pt>
                <c:pt idx="35">
                  <c:v>18594.588</c:v>
                </c:pt>
                <c:pt idx="36">
                  <c:v>18184.8472</c:v>
                </c:pt>
                <c:pt idx="37">
                  <c:v>17890.886400000003</c:v>
                </c:pt>
                <c:pt idx="38">
                  <c:v>18212.312000000002</c:v>
                </c:pt>
                <c:pt idx="39">
                  <c:v>18165.581600000001</c:v>
                </c:pt>
                <c:pt idx="40">
                  <c:v>11190.3544</c:v>
                </c:pt>
                <c:pt idx="41">
                  <c:v>18206.121599999999</c:v>
                </c:pt>
                <c:pt idx="42">
                  <c:v>18669.692800000001</c:v>
                </c:pt>
                <c:pt idx="43">
                  <c:v>17438.823200000003</c:v>
                </c:pt>
                <c:pt idx="44">
                  <c:v>18972.882399999999</c:v>
                </c:pt>
                <c:pt idx="45">
                  <c:v>15329.936000000002</c:v>
                </c:pt>
                <c:pt idx="46">
                  <c:v>16217.056800000002</c:v>
                </c:pt>
                <c:pt idx="47">
                  <c:v>15903.623200000002</c:v>
                </c:pt>
                <c:pt idx="48">
                  <c:v>16298.197600000001</c:v>
                </c:pt>
                <c:pt idx="49">
                  <c:v>13774.0376</c:v>
                </c:pt>
                <c:pt idx="50">
                  <c:v>15136.792800000001</c:v>
                </c:pt>
                <c:pt idx="51">
                  <c:v>16689.052000000003</c:v>
                </c:pt>
                <c:pt idx="52">
                  <c:v>15656.826400000002</c:v>
                </c:pt>
                <c:pt idx="53">
                  <c:v>11030.545600000001</c:v>
                </c:pt>
                <c:pt idx="54">
                  <c:v>11957.6896</c:v>
                </c:pt>
                <c:pt idx="55">
                  <c:v>12691.917600000001</c:v>
                </c:pt>
                <c:pt idx="56">
                  <c:v>12719.572000000002</c:v>
                </c:pt>
                <c:pt idx="57">
                  <c:v>12957.116800000002</c:v>
                </c:pt>
                <c:pt idx="58">
                  <c:v>12585.3552</c:v>
                </c:pt>
                <c:pt idx="59">
                  <c:v>14174.3488</c:v>
                </c:pt>
                <c:pt idx="60">
                  <c:v>12683.221600000003</c:v>
                </c:pt>
                <c:pt idx="61">
                  <c:v>10537.061600000001</c:v>
                </c:pt>
                <c:pt idx="62">
                  <c:v>10654.654399999999</c:v>
                </c:pt>
                <c:pt idx="63">
                  <c:v>10637.200800000001</c:v>
                </c:pt>
                <c:pt idx="64">
                  <c:v>10675.486400000002</c:v>
                </c:pt>
                <c:pt idx="65">
                  <c:v>11011.621600000002</c:v>
                </c:pt>
                <c:pt idx="66">
                  <c:v>10915.953599999999</c:v>
                </c:pt>
                <c:pt idx="67">
                  <c:v>10877.169599999999</c:v>
                </c:pt>
                <c:pt idx="68">
                  <c:v>11136.052000000001</c:v>
                </c:pt>
                <c:pt idx="69">
                  <c:v>10103.9</c:v>
                </c:pt>
                <c:pt idx="70">
                  <c:v>10926.551200000002</c:v>
                </c:pt>
                <c:pt idx="71">
                  <c:v>11653.169599999999</c:v>
                </c:pt>
                <c:pt idx="72">
                  <c:v>11077.7232</c:v>
                </c:pt>
                <c:pt idx="73">
                  <c:v>12597.361240864673</c:v>
                </c:pt>
                <c:pt idx="74">
                  <c:v>12520.081169323787</c:v>
                </c:pt>
                <c:pt idx="75">
                  <c:v>11548.450419982746</c:v>
                </c:pt>
                <c:pt idx="76">
                  <c:v>11290.149177713147</c:v>
                </c:pt>
                <c:pt idx="77">
                  <c:v>11175.593140735667</c:v>
                </c:pt>
                <c:pt idx="78">
                  <c:v>11396.054288844774</c:v>
                </c:pt>
                <c:pt idx="79">
                  <c:v>10931.008824973889</c:v>
                </c:pt>
                <c:pt idx="80">
                  <c:v>11959.099686399468</c:v>
                </c:pt>
                <c:pt idx="81">
                  <c:v>12704.844252076166</c:v>
                </c:pt>
                <c:pt idx="82">
                  <c:v>12791.177020600853</c:v>
                </c:pt>
                <c:pt idx="83">
                  <c:v>13270.79743287911</c:v>
                </c:pt>
                <c:pt idx="84">
                  <c:v>13632.910401058783</c:v>
                </c:pt>
                <c:pt idx="85">
                  <c:v>13455.879586661584</c:v>
                </c:pt>
                <c:pt idx="86">
                  <c:v>13192.136419447768</c:v>
                </c:pt>
                <c:pt idx="87">
                  <c:v>12457.884137306628</c:v>
                </c:pt>
                <c:pt idx="88">
                  <c:v>11461.893111543804</c:v>
                </c:pt>
                <c:pt idx="89">
                  <c:v>13448.963283546942</c:v>
                </c:pt>
                <c:pt idx="90">
                  <c:v>11982.96499411094</c:v>
                </c:pt>
                <c:pt idx="91">
                  <c:v>15145.860452515963</c:v>
                </c:pt>
                <c:pt idx="92">
                  <c:v>16526.264442850541</c:v>
                </c:pt>
                <c:pt idx="93">
                  <c:v>14582.997798575916</c:v>
                </c:pt>
                <c:pt idx="94">
                  <c:v>15827.912451654938</c:v>
                </c:pt>
                <c:pt idx="95">
                  <c:v>15280.700301210345</c:v>
                </c:pt>
                <c:pt idx="96">
                  <c:v>16607.473130509719</c:v>
                </c:pt>
                <c:pt idx="97">
                  <c:v>15222.454095199593</c:v>
                </c:pt>
                <c:pt idx="98">
                  <c:v>14820.813192360694</c:v>
                </c:pt>
                <c:pt idx="99">
                  <c:v>14032.085381896133</c:v>
                </c:pt>
                <c:pt idx="100">
                  <c:v>14118.352380478282</c:v>
                </c:pt>
                <c:pt idx="101">
                  <c:v>12059.735507433632</c:v>
                </c:pt>
                <c:pt idx="102">
                  <c:v>8285.8321949091041</c:v>
                </c:pt>
                <c:pt idx="103">
                  <c:v>6925.763727711088</c:v>
                </c:pt>
                <c:pt idx="104">
                  <c:v>8265.7166382070209</c:v>
                </c:pt>
                <c:pt idx="105">
                  <c:v>8405.0293666572306</c:v>
                </c:pt>
                <c:pt idx="106">
                  <c:v>13045.932243985962</c:v>
                </c:pt>
                <c:pt idx="107">
                  <c:v>13454.941979361438</c:v>
                </c:pt>
                <c:pt idx="108">
                  <c:v>9224.7133523416142</c:v>
                </c:pt>
                <c:pt idx="109">
                  <c:v>10007.078442116977</c:v>
                </c:pt>
                <c:pt idx="110">
                  <c:v>10015.416494564071</c:v>
                </c:pt>
                <c:pt idx="111">
                  <c:v>8610.8309191404915</c:v>
                </c:pt>
                <c:pt idx="112">
                  <c:v>7749.8229452396881</c:v>
                </c:pt>
                <c:pt idx="113">
                  <c:v>7290.1562869398786</c:v>
                </c:pt>
                <c:pt idx="114">
                  <c:v>7554.0118341401248</c:v>
                </c:pt>
                <c:pt idx="115">
                  <c:v>7748.8800404052026</c:v>
                </c:pt>
                <c:pt idx="116">
                  <c:v>8139.9265730896177</c:v>
                </c:pt>
                <c:pt idx="117">
                  <c:v>7913.2438963712439</c:v>
                </c:pt>
                <c:pt idx="118">
                  <c:v>8233.5283502981983</c:v>
                </c:pt>
                <c:pt idx="119">
                  <c:v>8321.7131538769318</c:v>
                </c:pt>
                <c:pt idx="120">
                  <c:v>8939.5802061671311</c:v>
                </c:pt>
                <c:pt idx="121">
                  <c:v>4823.5092433740192</c:v>
                </c:pt>
                <c:pt idx="122">
                  <c:v>7842.1491470120327</c:v>
                </c:pt>
                <c:pt idx="123">
                  <c:v>7238.227769962934</c:v>
                </c:pt>
                <c:pt idx="124">
                  <c:v>7728.3795585948274</c:v>
                </c:pt>
                <c:pt idx="125">
                  <c:v>7643.8595010464469</c:v>
                </c:pt>
                <c:pt idx="126">
                  <c:v>8166.2644561439956</c:v>
                </c:pt>
                <c:pt idx="127">
                  <c:v>9331.4127836372609</c:v>
                </c:pt>
                <c:pt idx="128">
                  <c:v>7854.6625567783321</c:v>
                </c:pt>
                <c:pt idx="129">
                  <c:v>6932.9860930563555</c:v>
                </c:pt>
                <c:pt idx="130">
                  <c:v>9273.9127677944762</c:v>
                </c:pt>
                <c:pt idx="131">
                  <c:v>14073.124815552217</c:v>
                </c:pt>
                <c:pt idx="132">
                  <c:v>9567.5656169713893</c:v>
                </c:pt>
                <c:pt idx="133">
                  <c:v>7238.0804835587105</c:v>
                </c:pt>
                <c:pt idx="134">
                  <c:v>9513.3030966616934</c:v>
                </c:pt>
                <c:pt idx="135">
                  <c:v>7505.505839439832</c:v>
                </c:pt>
                <c:pt idx="136">
                  <c:v>6038.5109722774132</c:v>
                </c:pt>
                <c:pt idx="137">
                  <c:v>9994.8684747832103</c:v>
                </c:pt>
                <c:pt idx="138">
                  <c:v>5813.4440434842581</c:v>
                </c:pt>
                <c:pt idx="139">
                  <c:v>3733.2694543048328</c:v>
                </c:pt>
                <c:pt idx="140">
                  <c:v>2394.3661236379967</c:v>
                </c:pt>
                <c:pt idx="141">
                  <c:v>2118.3805217996014</c:v>
                </c:pt>
                <c:pt idx="142">
                  <c:v>2093.7525714261537</c:v>
                </c:pt>
                <c:pt idx="143">
                  <c:v>1216.287578727274</c:v>
                </c:pt>
                <c:pt idx="144">
                  <c:v>1327.6951796407782</c:v>
                </c:pt>
                <c:pt idx="145">
                  <c:v>1717.7514513633068</c:v>
                </c:pt>
              </c:numCache>
            </c:numRef>
          </c:val>
          <c:extLst>
            <c:ext xmlns:c16="http://schemas.microsoft.com/office/drawing/2014/chart" uri="{C3380CC4-5D6E-409C-BE32-E72D297353CC}">
              <c16:uniqueId val="{00000003-C56E-0848-A44D-C53851CBA43F}"/>
            </c:ext>
          </c:extLst>
        </c:ser>
        <c:ser>
          <c:idx val="4"/>
          <c:order val="4"/>
          <c:tx>
            <c:strRef>
              <c:f>'Chart Comparisons'!$F$1</c:f>
              <c:strCache>
                <c:ptCount val="1"/>
                <c:pt idx="0">
                  <c:v>OOR</c:v>
                </c:pt>
              </c:strCache>
            </c:strRef>
          </c:tx>
          <c:spPr>
            <a:gradFill>
              <a:gsLst>
                <a:gs pos="100000">
                  <a:schemeClr val="accent5"/>
                </a:gs>
                <a:gs pos="0">
                  <a:schemeClr val="accent5">
                    <a:lumMod val="75000"/>
                  </a:schemeClr>
                </a:gs>
              </a:gsLst>
              <a:lin ang="0" scaled="1"/>
            </a:gradFill>
            <a:ln>
              <a:noFill/>
            </a:ln>
            <a:effectLst>
              <a:innerShdw dist="12700" dir="16200000">
                <a:schemeClr val="lt1">
                  <a:alpha val="75000"/>
                </a:schemeClr>
              </a:innerShdw>
            </a:effectLst>
          </c:spPr>
          <c:cat>
            <c:numRef>
              <c:f>'Chart Comparisons'!$A$2:$A$147</c:f>
              <c:numCache>
                <c:formatCode>0</c:formatCode>
                <c:ptCount val="146"/>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pt idx="17">
                  <c:v>2004</c:v>
                </c:pt>
                <c:pt idx="18">
                  <c:v>2003</c:v>
                </c:pt>
                <c:pt idx="19">
                  <c:v>2002</c:v>
                </c:pt>
                <c:pt idx="20">
                  <c:v>2001</c:v>
                </c:pt>
                <c:pt idx="21">
                  <c:v>2000</c:v>
                </c:pt>
                <c:pt idx="22">
                  <c:v>1999</c:v>
                </c:pt>
                <c:pt idx="23">
                  <c:v>1998</c:v>
                </c:pt>
                <c:pt idx="24">
                  <c:v>1997</c:v>
                </c:pt>
                <c:pt idx="25">
                  <c:v>1996</c:v>
                </c:pt>
                <c:pt idx="26">
                  <c:v>1995</c:v>
                </c:pt>
                <c:pt idx="27">
                  <c:v>1994</c:v>
                </c:pt>
                <c:pt idx="28">
                  <c:v>1993</c:v>
                </c:pt>
                <c:pt idx="29">
                  <c:v>1992</c:v>
                </c:pt>
                <c:pt idx="30">
                  <c:v>1991</c:v>
                </c:pt>
                <c:pt idx="31">
                  <c:v>1990</c:v>
                </c:pt>
                <c:pt idx="32">
                  <c:v>1989</c:v>
                </c:pt>
                <c:pt idx="33">
                  <c:v>1988</c:v>
                </c:pt>
                <c:pt idx="34">
                  <c:v>1987</c:v>
                </c:pt>
                <c:pt idx="35">
                  <c:v>1986</c:v>
                </c:pt>
                <c:pt idx="36">
                  <c:v>1985</c:v>
                </c:pt>
                <c:pt idx="37">
                  <c:v>1984</c:v>
                </c:pt>
                <c:pt idx="38">
                  <c:v>1983</c:v>
                </c:pt>
                <c:pt idx="39">
                  <c:v>1982</c:v>
                </c:pt>
                <c:pt idx="40">
                  <c:v>1981</c:v>
                </c:pt>
                <c:pt idx="41">
                  <c:v>1980</c:v>
                </c:pt>
                <c:pt idx="42">
                  <c:v>1979</c:v>
                </c:pt>
                <c:pt idx="43">
                  <c:v>1978</c:v>
                </c:pt>
                <c:pt idx="44">
                  <c:v>1977</c:v>
                </c:pt>
                <c:pt idx="45">
                  <c:v>1976</c:v>
                </c:pt>
                <c:pt idx="46">
                  <c:v>1975</c:v>
                </c:pt>
                <c:pt idx="47">
                  <c:v>1974</c:v>
                </c:pt>
                <c:pt idx="48">
                  <c:v>1973</c:v>
                </c:pt>
                <c:pt idx="49">
                  <c:v>1972</c:v>
                </c:pt>
                <c:pt idx="50">
                  <c:v>1971</c:v>
                </c:pt>
                <c:pt idx="51">
                  <c:v>1970</c:v>
                </c:pt>
                <c:pt idx="52">
                  <c:v>1969</c:v>
                </c:pt>
                <c:pt idx="53">
                  <c:v>1968</c:v>
                </c:pt>
                <c:pt idx="54">
                  <c:v>1967</c:v>
                </c:pt>
                <c:pt idx="55">
                  <c:v>1966</c:v>
                </c:pt>
                <c:pt idx="56">
                  <c:v>1965</c:v>
                </c:pt>
                <c:pt idx="57">
                  <c:v>1964</c:v>
                </c:pt>
                <c:pt idx="58">
                  <c:v>1963</c:v>
                </c:pt>
                <c:pt idx="59">
                  <c:v>1962</c:v>
                </c:pt>
                <c:pt idx="60">
                  <c:v>1961</c:v>
                </c:pt>
                <c:pt idx="61">
                  <c:v>1960</c:v>
                </c:pt>
                <c:pt idx="62">
                  <c:v>1959</c:v>
                </c:pt>
                <c:pt idx="63">
                  <c:v>1958</c:v>
                </c:pt>
                <c:pt idx="64">
                  <c:v>1957</c:v>
                </c:pt>
                <c:pt idx="65">
                  <c:v>1956</c:v>
                </c:pt>
                <c:pt idx="66">
                  <c:v>1955</c:v>
                </c:pt>
                <c:pt idx="67">
                  <c:v>1954</c:v>
                </c:pt>
                <c:pt idx="68">
                  <c:v>1953</c:v>
                </c:pt>
                <c:pt idx="69">
                  <c:v>1952</c:v>
                </c:pt>
                <c:pt idx="70">
                  <c:v>1951</c:v>
                </c:pt>
                <c:pt idx="71">
                  <c:v>1950</c:v>
                </c:pt>
                <c:pt idx="72">
                  <c:v>1949</c:v>
                </c:pt>
                <c:pt idx="73">
                  <c:v>1948</c:v>
                </c:pt>
                <c:pt idx="74">
                  <c:v>1947</c:v>
                </c:pt>
                <c:pt idx="75">
                  <c:v>1946</c:v>
                </c:pt>
                <c:pt idx="76">
                  <c:v>1945</c:v>
                </c:pt>
                <c:pt idx="77">
                  <c:v>1944</c:v>
                </c:pt>
                <c:pt idx="78">
                  <c:v>1943</c:v>
                </c:pt>
                <c:pt idx="79">
                  <c:v>1942</c:v>
                </c:pt>
                <c:pt idx="80">
                  <c:v>1941</c:v>
                </c:pt>
                <c:pt idx="81">
                  <c:v>1940</c:v>
                </c:pt>
                <c:pt idx="82">
                  <c:v>1939</c:v>
                </c:pt>
                <c:pt idx="83">
                  <c:v>1938</c:v>
                </c:pt>
                <c:pt idx="84">
                  <c:v>1937</c:v>
                </c:pt>
                <c:pt idx="85">
                  <c:v>1936</c:v>
                </c:pt>
                <c:pt idx="86">
                  <c:v>1935</c:v>
                </c:pt>
                <c:pt idx="87">
                  <c:v>1934</c:v>
                </c:pt>
                <c:pt idx="88">
                  <c:v>1933</c:v>
                </c:pt>
                <c:pt idx="89">
                  <c:v>1932</c:v>
                </c:pt>
                <c:pt idx="90">
                  <c:v>1931</c:v>
                </c:pt>
                <c:pt idx="91">
                  <c:v>1930</c:v>
                </c:pt>
                <c:pt idx="92">
                  <c:v>1929</c:v>
                </c:pt>
                <c:pt idx="93">
                  <c:v>1928</c:v>
                </c:pt>
                <c:pt idx="94">
                  <c:v>1927</c:v>
                </c:pt>
                <c:pt idx="95">
                  <c:v>1926</c:v>
                </c:pt>
                <c:pt idx="96">
                  <c:v>1925</c:v>
                </c:pt>
                <c:pt idx="97">
                  <c:v>1924</c:v>
                </c:pt>
                <c:pt idx="98">
                  <c:v>1923</c:v>
                </c:pt>
                <c:pt idx="99">
                  <c:v>1922</c:v>
                </c:pt>
                <c:pt idx="100">
                  <c:v>1921</c:v>
                </c:pt>
                <c:pt idx="101">
                  <c:v>1920</c:v>
                </c:pt>
                <c:pt idx="102">
                  <c:v>1919</c:v>
                </c:pt>
                <c:pt idx="103">
                  <c:v>1918</c:v>
                </c:pt>
                <c:pt idx="104">
                  <c:v>1917</c:v>
                </c:pt>
                <c:pt idx="105">
                  <c:v>1916</c:v>
                </c:pt>
                <c:pt idx="106">
                  <c:v>1915</c:v>
                </c:pt>
                <c:pt idx="107">
                  <c:v>1914</c:v>
                </c:pt>
                <c:pt idx="108">
                  <c:v>1913</c:v>
                </c:pt>
                <c:pt idx="109">
                  <c:v>1912</c:v>
                </c:pt>
                <c:pt idx="110">
                  <c:v>1911</c:v>
                </c:pt>
                <c:pt idx="111">
                  <c:v>1910</c:v>
                </c:pt>
                <c:pt idx="112">
                  <c:v>1909</c:v>
                </c:pt>
                <c:pt idx="113">
                  <c:v>1908</c:v>
                </c:pt>
                <c:pt idx="114">
                  <c:v>1907</c:v>
                </c:pt>
                <c:pt idx="115">
                  <c:v>1906</c:v>
                </c:pt>
                <c:pt idx="116">
                  <c:v>1905</c:v>
                </c:pt>
                <c:pt idx="117">
                  <c:v>1904</c:v>
                </c:pt>
                <c:pt idx="118">
                  <c:v>1903</c:v>
                </c:pt>
                <c:pt idx="119">
                  <c:v>1902</c:v>
                </c:pt>
                <c:pt idx="120">
                  <c:v>1901</c:v>
                </c:pt>
                <c:pt idx="121">
                  <c:v>1900</c:v>
                </c:pt>
                <c:pt idx="122">
                  <c:v>1899</c:v>
                </c:pt>
                <c:pt idx="123">
                  <c:v>1898</c:v>
                </c:pt>
                <c:pt idx="124">
                  <c:v>1897</c:v>
                </c:pt>
                <c:pt idx="125">
                  <c:v>1896</c:v>
                </c:pt>
                <c:pt idx="126">
                  <c:v>1895</c:v>
                </c:pt>
                <c:pt idx="127">
                  <c:v>1894</c:v>
                </c:pt>
                <c:pt idx="128">
                  <c:v>1893</c:v>
                </c:pt>
                <c:pt idx="129">
                  <c:v>1892</c:v>
                </c:pt>
                <c:pt idx="130">
                  <c:v>1891</c:v>
                </c:pt>
                <c:pt idx="131">
                  <c:v>1890</c:v>
                </c:pt>
                <c:pt idx="132">
                  <c:v>1889</c:v>
                </c:pt>
                <c:pt idx="133">
                  <c:v>1888</c:v>
                </c:pt>
                <c:pt idx="134">
                  <c:v>1887</c:v>
                </c:pt>
                <c:pt idx="135">
                  <c:v>1886</c:v>
                </c:pt>
                <c:pt idx="136">
                  <c:v>1885</c:v>
                </c:pt>
                <c:pt idx="137">
                  <c:v>1884</c:v>
                </c:pt>
                <c:pt idx="138">
                  <c:v>1883</c:v>
                </c:pt>
                <c:pt idx="139">
                  <c:v>1882</c:v>
                </c:pt>
                <c:pt idx="140">
                  <c:v>1881</c:v>
                </c:pt>
                <c:pt idx="141">
                  <c:v>1880</c:v>
                </c:pt>
                <c:pt idx="142">
                  <c:v>1879</c:v>
                </c:pt>
                <c:pt idx="143">
                  <c:v>1878</c:v>
                </c:pt>
                <c:pt idx="144">
                  <c:v>1877</c:v>
                </c:pt>
                <c:pt idx="145">
                  <c:v>1876</c:v>
                </c:pt>
              </c:numCache>
            </c:numRef>
          </c:cat>
          <c:val>
            <c:numRef>
              <c:f>'Chart Comparisons'!$F$2:$F$147</c:f>
              <c:numCache>
                <c:formatCode>#,##0</c:formatCode>
                <c:ptCount val="146"/>
                <c:pt idx="0">
                  <c:v>21510.622423672259</c:v>
                </c:pt>
                <c:pt idx="1">
                  <c:v>8222.9209793326536</c:v>
                </c:pt>
                <c:pt idx="2">
                  <c:v>23068.925837639039</c:v>
                </c:pt>
                <c:pt idx="3">
                  <c:v>21255.188667336301</c:v>
                </c:pt>
                <c:pt idx="4">
                  <c:v>22139.918151593396</c:v>
                </c:pt>
                <c:pt idx="5">
                  <c:v>21378.631578751309</c:v>
                </c:pt>
                <c:pt idx="6">
                  <c:v>20224.057520564042</c:v>
                </c:pt>
                <c:pt idx="7">
                  <c:v>19265.948248465618</c:v>
                </c:pt>
                <c:pt idx="8">
                  <c:v>20060.791314958708</c:v>
                </c:pt>
                <c:pt idx="9">
                  <c:v>20872.427570882046</c:v>
                </c:pt>
                <c:pt idx="10">
                  <c:v>20990.372549875396</c:v>
                </c:pt>
                <c:pt idx="11">
                  <c:v>21232.54425397575</c:v>
                </c:pt>
                <c:pt idx="12">
                  <c:v>22536.285104208735</c:v>
                </c:pt>
                <c:pt idx="13">
                  <c:v>22664.903733184314</c:v>
                </c:pt>
                <c:pt idx="14">
                  <c:v>23312.721768655385</c:v>
                </c:pt>
                <c:pt idx="15">
                  <c:v>23880.564327868226</c:v>
                </c:pt>
                <c:pt idx="16">
                  <c:v>22846.898476247785</c:v>
                </c:pt>
                <c:pt idx="17">
                  <c:v>23853.349419179176</c:v>
                </c:pt>
                <c:pt idx="18">
                  <c:v>23434.116835541987</c:v>
                </c:pt>
                <c:pt idx="19">
                  <c:v>22757.480288728126</c:v>
                </c:pt>
                <c:pt idx="20">
                  <c:v>23672.073107050936</c:v>
                </c:pt>
                <c:pt idx="21">
                  <c:v>24851.522361250092</c:v>
                </c:pt>
                <c:pt idx="22">
                  <c:v>24800.539741540189</c:v>
                </c:pt>
                <c:pt idx="23">
                  <c:v>23321.802462963402</c:v>
                </c:pt>
                <c:pt idx="24">
                  <c:v>21653.370963025147</c:v>
                </c:pt>
                <c:pt idx="25">
                  <c:v>22512.606498627385</c:v>
                </c:pt>
                <c:pt idx="26">
                  <c:v>19461.568499513633</c:v>
                </c:pt>
                <c:pt idx="27">
                  <c:v>15668.884687896385</c:v>
                </c:pt>
                <c:pt idx="28">
                  <c:v>20695.671098823546</c:v>
                </c:pt>
                <c:pt idx="29">
                  <c:v>17599.576528120229</c:v>
                </c:pt>
                <c:pt idx="30">
                  <c:v>18013.684441820216</c:v>
                </c:pt>
                <c:pt idx="31">
                  <c:v>18115.189071179306</c:v>
                </c:pt>
                <c:pt idx="32">
                  <c:v>17407.297988038594</c:v>
                </c:pt>
                <c:pt idx="33">
                  <c:v>17589.810079195773</c:v>
                </c:pt>
                <c:pt idx="34">
                  <c:v>20242.408459977643</c:v>
                </c:pt>
                <c:pt idx="35">
                  <c:v>18708.440769770372</c:v>
                </c:pt>
                <c:pt idx="36">
                  <c:v>18435.801581655953</c:v>
                </c:pt>
                <c:pt idx="37">
                  <c:v>17965.501670631085</c:v>
                </c:pt>
                <c:pt idx="38">
                  <c:v>18368.661006654762</c:v>
                </c:pt>
                <c:pt idx="39">
                  <c:v>18422.897941897609</c:v>
                </c:pt>
                <c:pt idx="40">
                  <c:v>11253.123719881945</c:v>
                </c:pt>
                <c:pt idx="41">
                  <c:v>18254.677098759508</c:v>
                </c:pt>
                <c:pt idx="42">
                  <c:v>18797.215932068822</c:v>
                </c:pt>
                <c:pt idx="43">
                  <c:v>17791.150601086949</c:v>
                </c:pt>
                <c:pt idx="44">
                  <c:v>19194.344787728125</c:v>
                </c:pt>
                <c:pt idx="45">
                  <c:v>15574.571174359684</c:v>
                </c:pt>
                <c:pt idx="46">
                  <c:v>16450.01693006793</c:v>
                </c:pt>
                <c:pt idx="47">
                  <c:v>16051.43899325926</c:v>
                </c:pt>
                <c:pt idx="48">
                  <c:v>16385.126364599364</c:v>
                </c:pt>
                <c:pt idx="49">
                  <c:v>13785.960199513922</c:v>
                </c:pt>
                <c:pt idx="50">
                  <c:v>15038.42229940765</c:v>
                </c:pt>
                <c:pt idx="51">
                  <c:v>16698.942350153553</c:v>
                </c:pt>
                <c:pt idx="52">
                  <c:v>15835.675343964174</c:v>
                </c:pt>
                <c:pt idx="53">
                  <c:v>11231.948818435731</c:v>
                </c:pt>
                <c:pt idx="54">
                  <c:v>12042.278963193956</c:v>
                </c:pt>
                <c:pt idx="55">
                  <c:v>12815.592946937106</c:v>
                </c:pt>
                <c:pt idx="56">
                  <c:v>12872.899744423588</c:v>
                </c:pt>
                <c:pt idx="57">
                  <c:v>12984.590649174863</c:v>
                </c:pt>
                <c:pt idx="58">
                  <c:v>12895.94854855962</c:v>
                </c:pt>
                <c:pt idx="59">
                  <c:v>14443.408717521655</c:v>
                </c:pt>
                <c:pt idx="60">
                  <c:v>12880.685072291739</c:v>
                </c:pt>
                <c:pt idx="61">
                  <c:v>10589.777071905548</c:v>
                </c:pt>
                <c:pt idx="62">
                  <c:v>10943.957412476691</c:v>
                </c:pt>
                <c:pt idx="63">
                  <c:v>10696.207902506545</c:v>
                </c:pt>
                <c:pt idx="64">
                  <c:v>10855.09505616686</c:v>
                </c:pt>
                <c:pt idx="65">
                  <c:v>11245.645034464867</c:v>
                </c:pt>
                <c:pt idx="66">
                  <c:v>11250.616278039093</c:v>
                </c:pt>
                <c:pt idx="67">
                  <c:v>11044.45687887715</c:v>
                </c:pt>
                <c:pt idx="68">
                  <c:v>11380.91375947364</c:v>
                </c:pt>
                <c:pt idx="69">
                  <c:v>10337.420431348864</c:v>
                </c:pt>
                <c:pt idx="70">
                  <c:v>11309.282334719204</c:v>
                </c:pt>
                <c:pt idx="71">
                  <c:v>11917.158034676973</c:v>
                </c:pt>
                <c:pt idx="72">
                  <c:v>11208.100435630928</c:v>
                </c:pt>
                <c:pt idx="73">
                  <c:v>13630.790284222272</c:v>
                </c:pt>
                <c:pt idx="74">
                  <c:v>13453.12616026744</c:v>
                </c:pt>
                <c:pt idx="75">
                  <c:v>12378.252715630093</c:v>
                </c:pt>
                <c:pt idx="76">
                  <c:v>12441.156457494684</c:v>
                </c:pt>
                <c:pt idx="77">
                  <c:v>12075.280660373315</c:v>
                </c:pt>
                <c:pt idx="78">
                  <c:v>12740.328083555592</c:v>
                </c:pt>
                <c:pt idx="79">
                  <c:v>12119.911033584523</c:v>
                </c:pt>
                <c:pt idx="80">
                  <c:v>12895.746785112942</c:v>
                </c:pt>
                <c:pt idx="81">
                  <c:v>13875.663484686256</c:v>
                </c:pt>
                <c:pt idx="82">
                  <c:v>13380.895873886717</c:v>
                </c:pt>
                <c:pt idx="83">
                  <c:v>14545.764406778218</c:v>
                </c:pt>
                <c:pt idx="84">
                  <c:v>14792.887990272908</c:v>
                </c:pt>
                <c:pt idx="85">
                  <c:v>14502.924215649806</c:v>
                </c:pt>
                <c:pt idx="86">
                  <c:v>14341.877440735507</c:v>
                </c:pt>
                <c:pt idx="87">
                  <c:v>13439.814731643675</c:v>
                </c:pt>
                <c:pt idx="88">
                  <c:v>12439.936354056294</c:v>
                </c:pt>
                <c:pt idx="89">
                  <c:v>14831.560654232246</c:v>
                </c:pt>
                <c:pt idx="90">
                  <c:v>13040.497900619117</c:v>
                </c:pt>
                <c:pt idx="91">
                  <c:v>15679.167381347486</c:v>
                </c:pt>
                <c:pt idx="92">
                  <c:v>17744.086063989951</c:v>
                </c:pt>
                <c:pt idx="93">
                  <c:v>15835.803705756247</c:v>
                </c:pt>
                <c:pt idx="94">
                  <c:v>17295.453307747957</c:v>
                </c:pt>
                <c:pt idx="95">
                  <c:v>16813.996711437107</c:v>
                </c:pt>
                <c:pt idx="96">
                  <c:v>17738.144260527748</c:v>
                </c:pt>
                <c:pt idx="97">
                  <c:v>16664.714473819262</c:v>
                </c:pt>
                <c:pt idx="98">
                  <c:v>15554.671344209353</c:v>
                </c:pt>
                <c:pt idx="99">
                  <c:v>15210.717184351861</c:v>
                </c:pt>
                <c:pt idx="100">
                  <c:v>15490.914309766618</c:v>
                </c:pt>
                <c:pt idx="101">
                  <c:v>13256.856389870014</c:v>
                </c:pt>
                <c:pt idx="102">
                  <c:v>8901.9907674105743</c:v>
                </c:pt>
                <c:pt idx="103">
                  <c:v>7446.7812756256235</c:v>
                </c:pt>
                <c:pt idx="104">
                  <c:v>8647.2246791704492</c:v>
                </c:pt>
                <c:pt idx="105">
                  <c:v>8922.9154763181305</c:v>
                </c:pt>
                <c:pt idx="106">
                  <c:v>14006.365479669126</c:v>
                </c:pt>
                <c:pt idx="107">
                  <c:v>14474.542482062276</c:v>
                </c:pt>
                <c:pt idx="108">
                  <c:v>10154.104122195002</c:v>
                </c:pt>
                <c:pt idx="109">
                  <c:v>10727.810244901044</c:v>
                </c:pt>
                <c:pt idx="110">
                  <c:v>10786.503108746014</c:v>
                </c:pt>
                <c:pt idx="111">
                  <c:v>9405.0307943123498</c:v>
                </c:pt>
                <c:pt idx="112">
                  <c:v>8639.2933477905426</c:v>
                </c:pt>
                <c:pt idx="113">
                  <c:v>8456.4142511206192</c:v>
                </c:pt>
                <c:pt idx="114">
                  <c:v>8722.8352156321362</c:v>
                </c:pt>
                <c:pt idx="115">
                  <c:v>8911.687278266354</c:v>
                </c:pt>
                <c:pt idx="116">
                  <c:v>9568.3245846195787</c:v>
                </c:pt>
                <c:pt idx="117">
                  <c:v>9555.8127557551907</c:v>
                </c:pt>
                <c:pt idx="118">
                  <c:v>9729.7851382263761</c:v>
                </c:pt>
                <c:pt idx="119">
                  <c:v>9948.9096038149</c:v>
                </c:pt>
                <c:pt idx="120">
                  <c:v>10906.543790321992</c:v>
                </c:pt>
                <c:pt idx="121">
                  <c:v>5958.3418717688619</c:v>
                </c:pt>
                <c:pt idx="122">
                  <c:v>9742.560379229606</c:v>
                </c:pt>
                <c:pt idx="123">
                  <c:v>9183.9408191379553</c:v>
                </c:pt>
                <c:pt idx="124">
                  <c:v>9747.9846606102565</c:v>
                </c:pt>
                <c:pt idx="125">
                  <c:v>9422.9611811685245</c:v>
                </c:pt>
                <c:pt idx="126">
                  <c:v>10330.316845647119</c:v>
                </c:pt>
                <c:pt idx="127">
                  <c:v>11474.180885255595</c:v>
                </c:pt>
                <c:pt idx="128">
                  <c:v>9883.3673163922213</c:v>
                </c:pt>
                <c:pt idx="129">
                  <c:v>9291.5680553027123</c:v>
                </c:pt>
                <c:pt idx="130">
                  <c:v>12274.440531702247</c:v>
                </c:pt>
                <c:pt idx="131">
                  <c:v>19530.735327063096</c:v>
                </c:pt>
                <c:pt idx="132">
                  <c:v>12642.858434760929</c:v>
                </c:pt>
                <c:pt idx="133">
                  <c:v>10586.433281867165</c:v>
                </c:pt>
                <c:pt idx="134">
                  <c:v>13168.332516354185</c:v>
                </c:pt>
                <c:pt idx="135">
                  <c:v>11050.389871011252</c:v>
                </c:pt>
                <c:pt idx="136">
                  <c:v>9730.5001763225227</c:v>
                </c:pt>
                <c:pt idx="137">
                  <c:v>16841.626449072726</c:v>
                </c:pt>
                <c:pt idx="138">
                  <c:v>9376.4023840246609</c:v>
                </c:pt>
                <c:pt idx="139">
                  <c:v>6006.218752830986</c:v>
                </c:pt>
                <c:pt idx="140">
                  <c:v>3425.8836924533416</c:v>
                </c:pt>
                <c:pt idx="141">
                  <c:v>3492.9923282439549</c:v>
                </c:pt>
                <c:pt idx="142">
                  <c:v>3342.696690548376</c:v>
                </c:pt>
                <c:pt idx="143">
                  <c:v>1932.8827983027436</c:v>
                </c:pt>
                <c:pt idx="144">
                  <c:v>2160.4321011256798</c:v>
                </c:pt>
                <c:pt idx="145">
                  <c:v>3055.7475408520527</c:v>
                </c:pt>
              </c:numCache>
            </c:numRef>
          </c:val>
          <c:extLst>
            <c:ext xmlns:c16="http://schemas.microsoft.com/office/drawing/2014/chart" uri="{C3380CC4-5D6E-409C-BE32-E72D297353CC}">
              <c16:uniqueId val="{00000004-C56E-0848-A44D-C53851CBA43F}"/>
            </c:ext>
          </c:extLst>
        </c:ser>
        <c:ser>
          <c:idx val="5"/>
          <c:order val="5"/>
          <c:tx>
            <c:strRef>
              <c:f>'Chart Comparisons'!$G$1</c:f>
              <c:strCache>
                <c:ptCount val="1"/>
                <c:pt idx="0">
                  <c:v>RCt</c:v>
                </c:pt>
              </c:strCache>
            </c:strRef>
          </c:tx>
          <c:spPr>
            <a:gradFill>
              <a:gsLst>
                <a:gs pos="100000">
                  <a:schemeClr val="accent6"/>
                </a:gs>
                <a:gs pos="0">
                  <a:schemeClr val="accent6">
                    <a:lumMod val="75000"/>
                  </a:schemeClr>
                </a:gs>
              </a:gsLst>
              <a:lin ang="0" scaled="1"/>
            </a:gradFill>
            <a:ln>
              <a:noFill/>
            </a:ln>
            <a:effectLst>
              <a:innerShdw dist="12700" dir="16200000">
                <a:schemeClr val="lt1">
                  <a:alpha val="75000"/>
                </a:schemeClr>
              </a:innerShdw>
            </a:effectLst>
          </c:spPr>
          <c:cat>
            <c:numRef>
              <c:f>'Chart Comparisons'!$A$2:$A$147</c:f>
              <c:numCache>
                <c:formatCode>0</c:formatCode>
                <c:ptCount val="146"/>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pt idx="17">
                  <c:v>2004</c:v>
                </c:pt>
                <c:pt idx="18">
                  <c:v>2003</c:v>
                </c:pt>
                <c:pt idx="19">
                  <c:v>2002</c:v>
                </c:pt>
                <c:pt idx="20">
                  <c:v>2001</c:v>
                </c:pt>
                <c:pt idx="21">
                  <c:v>2000</c:v>
                </c:pt>
                <c:pt idx="22">
                  <c:v>1999</c:v>
                </c:pt>
                <c:pt idx="23">
                  <c:v>1998</c:v>
                </c:pt>
                <c:pt idx="24">
                  <c:v>1997</c:v>
                </c:pt>
                <c:pt idx="25">
                  <c:v>1996</c:v>
                </c:pt>
                <c:pt idx="26">
                  <c:v>1995</c:v>
                </c:pt>
                <c:pt idx="27">
                  <c:v>1994</c:v>
                </c:pt>
                <c:pt idx="28">
                  <c:v>1993</c:v>
                </c:pt>
                <c:pt idx="29">
                  <c:v>1992</c:v>
                </c:pt>
                <c:pt idx="30">
                  <c:v>1991</c:v>
                </c:pt>
                <c:pt idx="31">
                  <c:v>1990</c:v>
                </c:pt>
                <c:pt idx="32">
                  <c:v>1989</c:v>
                </c:pt>
                <c:pt idx="33">
                  <c:v>1988</c:v>
                </c:pt>
                <c:pt idx="34">
                  <c:v>1987</c:v>
                </c:pt>
                <c:pt idx="35">
                  <c:v>1986</c:v>
                </c:pt>
                <c:pt idx="36">
                  <c:v>1985</c:v>
                </c:pt>
                <c:pt idx="37">
                  <c:v>1984</c:v>
                </c:pt>
                <c:pt idx="38">
                  <c:v>1983</c:v>
                </c:pt>
                <c:pt idx="39">
                  <c:v>1982</c:v>
                </c:pt>
                <c:pt idx="40">
                  <c:v>1981</c:v>
                </c:pt>
                <c:pt idx="41">
                  <c:v>1980</c:v>
                </c:pt>
                <c:pt idx="42">
                  <c:v>1979</c:v>
                </c:pt>
                <c:pt idx="43">
                  <c:v>1978</c:v>
                </c:pt>
                <c:pt idx="44">
                  <c:v>1977</c:v>
                </c:pt>
                <c:pt idx="45">
                  <c:v>1976</c:v>
                </c:pt>
                <c:pt idx="46">
                  <c:v>1975</c:v>
                </c:pt>
                <c:pt idx="47">
                  <c:v>1974</c:v>
                </c:pt>
                <c:pt idx="48">
                  <c:v>1973</c:v>
                </c:pt>
                <c:pt idx="49">
                  <c:v>1972</c:v>
                </c:pt>
                <c:pt idx="50">
                  <c:v>1971</c:v>
                </c:pt>
                <c:pt idx="51">
                  <c:v>1970</c:v>
                </c:pt>
                <c:pt idx="52">
                  <c:v>1969</c:v>
                </c:pt>
                <c:pt idx="53">
                  <c:v>1968</c:v>
                </c:pt>
                <c:pt idx="54">
                  <c:v>1967</c:v>
                </c:pt>
                <c:pt idx="55">
                  <c:v>1966</c:v>
                </c:pt>
                <c:pt idx="56">
                  <c:v>1965</c:v>
                </c:pt>
                <c:pt idx="57">
                  <c:v>1964</c:v>
                </c:pt>
                <c:pt idx="58">
                  <c:v>1963</c:v>
                </c:pt>
                <c:pt idx="59">
                  <c:v>1962</c:v>
                </c:pt>
                <c:pt idx="60">
                  <c:v>1961</c:v>
                </c:pt>
                <c:pt idx="61">
                  <c:v>1960</c:v>
                </c:pt>
                <c:pt idx="62">
                  <c:v>1959</c:v>
                </c:pt>
                <c:pt idx="63">
                  <c:v>1958</c:v>
                </c:pt>
                <c:pt idx="64">
                  <c:v>1957</c:v>
                </c:pt>
                <c:pt idx="65">
                  <c:v>1956</c:v>
                </c:pt>
                <c:pt idx="66">
                  <c:v>1955</c:v>
                </c:pt>
                <c:pt idx="67">
                  <c:v>1954</c:v>
                </c:pt>
                <c:pt idx="68">
                  <c:v>1953</c:v>
                </c:pt>
                <c:pt idx="69">
                  <c:v>1952</c:v>
                </c:pt>
                <c:pt idx="70">
                  <c:v>1951</c:v>
                </c:pt>
                <c:pt idx="71">
                  <c:v>1950</c:v>
                </c:pt>
                <c:pt idx="72">
                  <c:v>1949</c:v>
                </c:pt>
                <c:pt idx="73">
                  <c:v>1948</c:v>
                </c:pt>
                <c:pt idx="74">
                  <c:v>1947</c:v>
                </c:pt>
                <c:pt idx="75">
                  <c:v>1946</c:v>
                </c:pt>
                <c:pt idx="76">
                  <c:v>1945</c:v>
                </c:pt>
                <c:pt idx="77">
                  <c:v>1944</c:v>
                </c:pt>
                <c:pt idx="78">
                  <c:v>1943</c:v>
                </c:pt>
                <c:pt idx="79">
                  <c:v>1942</c:v>
                </c:pt>
                <c:pt idx="80">
                  <c:v>1941</c:v>
                </c:pt>
                <c:pt idx="81">
                  <c:v>1940</c:v>
                </c:pt>
                <c:pt idx="82">
                  <c:v>1939</c:v>
                </c:pt>
                <c:pt idx="83">
                  <c:v>1938</c:v>
                </c:pt>
                <c:pt idx="84">
                  <c:v>1937</c:v>
                </c:pt>
                <c:pt idx="85">
                  <c:v>1936</c:v>
                </c:pt>
                <c:pt idx="86">
                  <c:v>1935</c:v>
                </c:pt>
                <c:pt idx="87">
                  <c:v>1934</c:v>
                </c:pt>
                <c:pt idx="88">
                  <c:v>1933</c:v>
                </c:pt>
                <c:pt idx="89">
                  <c:v>1932</c:v>
                </c:pt>
                <c:pt idx="90">
                  <c:v>1931</c:v>
                </c:pt>
                <c:pt idx="91">
                  <c:v>1930</c:v>
                </c:pt>
                <c:pt idx="92">
                  <c:v>1929</c:v>
                </c:pt>
                <c:pt idx="93">
                  <c:v>1928</c:v>
                </c:pt>
                <c:pt idx="94">
                  <c:v>1927</c:v>
                </c:pt>
                <c:pt idx="95">
                  <c:v>1926</c:v>
                </c:pt>
                <c:pt idx="96">
                  <c:v>1925</c:v>
                </c:pt>
                <c:pt idx="97">
                  <c:v>1924</c:v>
                </c:pt>
                <c:pt idx="98">
                  <c:v>1923</c:v>
                </c:pt>
                <c:pt idx="99">
                  <c:v>1922</c:v>
                </c:pt>
                <c:pt idx="100">
                  <c:v>1921</c:v>
                </c:pt>
                <c:pt idx="101">
                  <c:v>1920</c:v>
                </c:pt>
                <c:pt idx="102">
                  <c:v>1919</c:v>
                </c:pt>
                <c:pt idx="103">
                  <c:v>1918</c:v>
                </c:pt>
                <c:pt idx="104">
                  <c:v>1917</c:v>
                </c:pt>
                <c:pt idx="105">
                  <c:v>1916</c:v>
                </c:pt>
                <c:pt idx="106">
                  <c:v>1915</c:v>
                </c:pt>
                <c:pt idx="107">
                  <c:v>1914</c:v>
                </c:pt>
                <c:pt idx="108">
                  <c:v>1913</c:v>
                </c:pt>
                <c:pt idx="109">
                  <c:v>1912</c:v>
                </c:pt>
                <c:pt idx="110">
                  <c:v>1911</c:v>
                </c:pt>
                <c:pt idx="111">
                  <c:v>1910</c:v>
                </c:pt>
                <c:pt idx="112">
                  <c:v>1909</c:v>
                </c:pt>
                <c:pt idx="113">
                  <c:v>1908</c:v>
                </c:pt>
                <c:pt idx="114">
                  <c:v>1907</c:v>
                </c:pt>
                <c:pt idx="115">
                  <c:v>1906</c:v>
                </c:pt>
                <c:pt idx="116">
                  <c:v>1905</c:v>
                </c:pt>
                <c:pt idx="117">
                  <c:v>1904</c:v>
                </c:pt>
                <c:pt idx="118">
                  <c:v>1903</c:v>
                </c:pt>
                <c:pt idx="119">
                  <c:v>1902</c:v>
                </c:pt>
                <c:pt idx="120">
                  <c:v>1901</c:v>
                </c:pt>
                <c:pt idx="121">
                  <c:v>1900</c:v>
                </c:pt>
                <c:pt idx="122">
                  <c:v>1899</c:v>
                </c:pt>
                <c:pt idx="123">
                  <c:v>1898</c:v>
                </c:pt>
                <c:pt idx="124">
                  <c:v>1897</c:v>
                </c:pt>
                <c:pt idx="125">
                  <c:v>1896</c:v>
                </c:pt>
                <c:pt idx="126">
                  <c:v>1895</c:v>
                </c:pt>
                <c:pt idx="127">
                  <c:v>1894</c:v>
                </c:pt>
                <c:pt idx="128">
                  <c:v>1893</c:v>
                </c:pt>
                <c:pt idx="129">
                  <c:v>1892</c:v>
                </c:pt>
                <c:pt idx="130">
                  <c:v>1891</c:v>
                </c:pt>
                <c:pt idx="131">
                  <c:v>1890</c:v>
                </c:pt>
                <c:pt idx="132">
                  <c:v>1889</c:v>
                </c:pt>
                <c:pt idx="133">
                  <c:v>1888</c:v>
                </c:pt>
                <c:pt idx="134">
                  <c:v>1887</c:v>
                </c:pt>
                <c:pt idx="135">
                  <c:v>1886</c:v>
                </c:pt>
                <c:pt idx="136">
                  <c:v>1885</c:v>
                </c:pt>
                <c:pt idx="137">
                  <c:v>1884</c:v>
                </c:pt>
                <c:pt idx="138">
                  <c:v>1883</c:v>
                </c:pt>
                <c:pt idx="139">
                  <c:v>1882</c:v>
                </c:pt>
                <c:pt idx="140">
                  <c:v>1881</c:v>
                </c:pt>
                <c:pt idx="141">
                  <c:v>1880</c:v>
                </c:pt>
                <c:pt idx="142">
                  <c:v>1879</c:v>
                </c:pt>
                <c:pt idx="143">
                  <c:v>1878</c:v>
                </c:pt>
                <c:pt idx="144">
                  <c:v>1877</c:v>
                </c:pt>
                <c:pt idx="145">
                  <c:v>1876</c:v>
                </c:pt>
              </c:numCache>
            </c:numRef>
          </c:cat>
          <c:val>
            <c:numRef>
              <c:f>'Chart Comparisons'!$G$2:$G$147</c:f>
              <c:numCache>
                <c:formatCode>#,##0</c:formatCode>
                <c:ptCount val="146"/>
                <c:pt idx="0">
                  <c:v>21772.67</c:v>
                </c:pt>
                <c:pt idx="1">
                  <c:v>8197.06</c:v>
                </c:pt>
                <c:pt idx="2">
                  <c:v>23599.227749388596</c:v>
                </c:pt>
                <c:pt idx="3">
                  <c:v>21797.151897805485</c:v>
                </c:pt>
                <c:pt idx="4">
                  <c:v>22961.108313432513</c:v>
                </c:pt>
                <c:pt idx="5">
                  <c:v>22272.233323579301</c:v>
                </c:pt>
                <c:pt idx="6">
                  <c:v>21165.368193251452</c:v>
                </c:pt>
                <c:pt idx="7">
                  <c:v>20203.339341293919</c:v>
                </c:pt>
                <c:pt idx="8">
                  <c:v>21005.787319310999</c:v>
                </c:pt>
                <c:pt idx="9">
                  <c:v>21505.262612133189</c:v>
                </c:pt>
                <c:pt idx="10">
                  <c:v>21404.242559038536</c:v>
                </c:pt>
                <c:pt idx="11">
                  <c:v>21896.901722247676</c:v>
                </c:pt>
                <c:pt idx="12">
                  <c:v>23327.517127659572</c:v>
                </c:pt>
                <c:pt idx="13">
                  <c:v>23326.118573347409</c:v>
                </c:pt>
                <c:pt idx="14">
                  <c:v>24001.828051410939</c:v>
                </c:pt>
                <c:pt idx="15">
                  <c:v>24391.303555612278</c:v>
                </c:pt>
                <c:pt idx="16">
                  <c:v>23049.641419843887</c:v>
                </c:pt>
                <c:pt idx="17">
                  <c:v>24148.456984176664</c:v>
                </c:pt>
                <c:pt idx="18">
                  <c:v>23496.940454446027</c:v>
                </c:pt>
                <c:pt idx="19">
                  <c:v>22952.868993923021</c:v>
                </c:pt>
                <c:pt idx="20">
                  <c:v>23684.245052176655</c:v>
                </c:pt>
                <c:pt idx="21">
                  <c:v>25516.131815266872</c:v>
                </c:pt>
                <c:pt idx="22">
                  <c:v>25276.325743614078</c:v>
                </c:pt>
                <c:pt idx="23">
                  <c:v>23733.385335472256</c:v>
                </c:pt>
                <c:pt idx="24">
                  <c:v>22153.621431119063</c:v>
                </c:pt>
                <c:pt idx="25">
                  <c:v>23005.089329842813</c:v>
                </c:pt>
                <c:pt idx="26">
                  <c:v>19761.052245757575</c:v>
                </c:pt>
                <c:pt idx="27">
                  <c:v>15979.713388392569</c:v>
                </c:pt>
                <c:pt idx="28">
                  <c:v>20901.001670734364</c:v>
                </c:pt>
                <c:pt idx="29">
                  <c:v>17558.72561788233</c:v>
                </c:pt>
                <c:pt idx="30">
                  <c:v>17976.917607042866</c:v>
                </c:pt>
                <c:pt idx="31">
                  <c:v>18058.663238657275</c:v>
                </c:pt>
                <c:pt idx="32">
                  <c:v>17305.178299295072</c:v>
                </c:pt>
                <c:pt idx="33">
                  <c:v>17278.752642299121</c:v>
                </c:pt>
                <c:pt idx="34">
                  <c:v>19964.393012088382</c:v>
                </c:pt>
                <c:pt idx="35">
                  <c:v>18549.919900519166</c:v>
                </c:pt>
                <c:pt idx="36">
                  <c:v>18130.047483235085</c:v>
                </c:pt>
                <c:pt idx="37">
                  <c:v>17916.350892623552</c:v>
                </c:pt>
                <c:pt idx="38">
                  <c:v>18173.885660377357</c:v>
                </c:pt>
                <c:pt idx="39">
                  <c:v>18187.200718857279</c:v>
                </c:pt>
                <c:pt idx="40">
                  <c:v>11158.520288250851</c:v>
                </c:pt>
                <c:pt idx="41">
                  <c:v>18230.21953842145</c:v>
                </c:pt>
                <c:pt idx="42">
                  <c:v>18704.312721864339</c:v>
                </c:pt>
                <c:pt idx="43">
                  <c:v>17467.934088021862</c:v>
                </c:pt>
                <c:pt idx="44">
                  <c:v>18981.932866182098</c:v>
                </c:pt>
                <c:pt idx="45">
                  <c:v>15365.755805822086</c:v>
                </c:pt>
                <c:pt idx="46">
                  <c:v>16257.94523984495</c:v>
                </c:pt>
                <c:pt idx="47">
                  <c:v>15923.234348220463</c:v>
                </c:pt>
                <c:pt idx="48">
                  <c:v>16311.912143678126</c:v>
                </c:pt>
                <c:pt idx="49">
                  <c:v>13765.073870536704</c:v>
                </c:pt>
                <c:pt idx="50">
                  <c:v>15138.458702842729</c:v>
                </c:pt>
                <c:pt idx="51">
                  <c:v>16708.194561455206</c:v>
                </c:pt>
                <c:pt idx="52">
                  <c:v>15660.238376445024</c:v>
                </c:pt>
                <c:pt idx="53">
                  <c:v>11078.064009733811</c:v>
                </c:pt>
                <c:pt idx="54">
                  <c:v>11964.448207716741</c:v>
                </c:pt>
                <c:pt idx="55">
                  <c:v>12666.583549068435</c:v>
                </c:pt>
                <c:pt idx="56">
                  <c:v>12730.239595268356</c:v>
                </c:pt>
                <c:pt idx="57">
                  <c:v>13014.524831679948</c:v>
                </c:pt>
                <c:pt idx="58">
                  <c:v>12647.91168781062</c:v>
                </c:pt>
                <c:pt idx="59">
                  <c:v>14302.431582945237</c:v>
                </c:pt>
                <c:pt idx="60">
                  <c:v>12796.039356746493</c:v>
                </c:pt>
                <c:pt idx="61">
                  <c:v>10594.415864979792</c:v>
                </c:pt>
                <c:pt idx="62">
                  <c:v>10754.815285957116</c:v>
                </c:pt>
                <c:pt idx="63">
                  <c:v>10676.440502214717</c:v>
                </c:pt>
                <c:pt idx="64">
                  <c:v>10740.117385779882</c:v>
                </c:pt>
                <c:pt idx="65">
                  <c:v>11103.250533754765</c:v>
                </c:pt>
                <c:pt idx="66">
                  <c:v>11018.807229255459</c:v>
                </c:pt>
                <c:pt idx="67">
                  <c:v>11010.366242672919</c:v>
                </c:pt>
                <c:pt idx="68">
                  <c:v>11287.899326797549</c:v>
                </c:pt>
                <c:pt idx="69">
                  <c:v>10182.679897491424</c:v>
                </c:pt>
                <c:pt idx="70">
                  <c:v>11012.636335554618</c:v>
                </c:pt>
                <c:pt idx="71">
                  <c:v>11819.408701622724</c:v>
                </c:pt>
                <c:pt idx="72">
                  <c:v>11238.374229154108</c:v>
                </c:pt>
                <c:pt idx="73">
                  <c:v>12915.750437694531</c:v>
                </c:pt>
                <c:pt idx="74">
                  <c:v>12791.107301419137</c:v>
                </c:pt>
                <c:pt idx="75">
                  <c:v>11904.081416774545</c:v>
                </c:pt>
                <c:pt idx="76">
                  <c:v>11588.719294129976</c:v>
                </c:pt>
                <c:pt idx="77">
                  <c:v>11568.509369539104</c:v>
                </c:pt>
                <c:pt idx="78">
                  <c:v>11725.953610377346</c:v>
                </c:pt>
                <c:pt idx="79">
                  <c:v>11248.707396050502</c:v>
                </c:pt>
                <c:pt idx="80">
                  <c:v>12310.531789084762</c:v>
                </c:pt>
                <c:pt idx="81">
                  <c:v>13095.149623663085</c:v>
                </c:pt>
                <c:pt idx="82">
                  <c:v>13293.811226514181</c:v>
                </c:pt>
                <c:pt idx="83">
                  <c:v>13689.018813308045</c:v>
                </c:pt>
                <c:pt idx="84">
                  <c:v>14088.430554097955</c:v>
                </c:pt>
                <c:pt idx="85">
                  <c:v>14021.940623162192</c:v>
                </c:pt>
                <c:pt idx="86">
                  <c:v>13733.991538623852</c:v>
                </c:pt>
                <c:pt idx="87">
                  <c:v>12982.390578970235</c:v>
                </c:pt>
                <c:pt idx="88">
                  <c:v>11847.686117854801</c:v>
                </c:pt>
                <c:pt idx="89">
                  <c:v>13975.845413455281</c:v>
                </c:pt>
                <c:pt idx="90">
                  <c:v>12368.617399744104</c:v>
                </c:pt>
                <c:pt idx="91">
                  <c:v>15962.11727680408</c:v>
                </c:pt>
                <c:pt idx="92">
                  <c:v>17452.457842061802</c:v>
                </c:pt>
                <c:pt idx="93">
                  <c:v>15180.181137954818</c:v>
                </c:pt>
                <c:pt idx="94">
                  <c:v>16731.132163548657</c:v>
                </c:pt>
                <c:pt idx="95">
                  <c:v>15914.985956011309</c:v>
                </c:pt>
                <c:pt idx="96">
                  <c:v>17595.445731907905</c:v>
                </c:pt>
                <c:pt idx="97">
                  <c:v>15938.360188098881</c:v>
                </c:pt>
                <c:pt idx="98">
                  <c:v>15303.494131128182</c:v>
                </c:pt>
                <c:pt idx="99">
                  <c:v>14672.700498855145</c:v>
                </c:pt>
                <c:pt idx="100">
                  <c:v>14706.91461458987</c:v>
                </c:pt>
                <c:pt idx="101">
                  <c:v>12488.490424419562</c:v>
                </c:pt>
                <c:pt idx="102">
                  <c:v>8460.7193960790737</c:v>
                </c:pt>
                <c:pt idx="103">
                  <c:v>7032.7813191223022</c:v>
                </c:pt>
                <c:pt idx="104">
                  <c:v>8359.9185913512047</c:v>
                </c:pt>
                <c:pt idx="105">
                  <c:v>8424.6945206347737</c:v>
                </c:pt>
                <c:pt idx="106">
                  <c:v>13126.752698718319</c:v>
                </c:pt>
                <c:pt idx="107">
                  <c:v>13388.629673987723</c:v>
                </c:pt>
                <c:pt idx="108">
                  <c:v>9161.5704072753251</c:v>
                </c:pt>
                <c:pt idx="109">
                  <c:v>10004.583373888972</c:v>
                </c:pt>
                <c:pt idx="110">
                  <c:v>9959.7867934957503</c:v>
                </c:pt>
                <c:pt idx="111">
                  <c:v>8553.5169736828411</c:v>
                </c:pt>
                <c:pt idx="112">
                  <c:v>7780.3491784252146</c:v>
                </c:pt>
                <c:pt idx="113">
                  <c:v>7492.3024385220533</c:v>
                </c:pt>
                <c:pt idx="114">
                  <c:v>7670.7672246046623</c:v>
                </c:pt>
                <c:pt idx="115">
                  <c:v>7843.2197461910182</c:v>
                </c:pt>
                <c:pt idx="116">
                  <c:v>8199.846333036372</c:v>
                </c:pt>
                <c:pt idx="117">
                  <c:v>8021.7692534478674</c:v>
                </c:pt>
                <c:pt idx="118">
                  <c:v>8262.9528825944562</c:v>
                </c:pt>
                <c:pt idx="119">
                  <c:v>8371.0311347364059</c:v>
                </c:pt>
                <c:pt idx="120">
                  <c:v>8933.0076947306879</c:v>
                </c:pt>
                <c:pt idx="121">
                  <c:v>4786.4113891045045</c:v>
                </c:pt>
                <c:pt idx="122">
                  <c:v>7821.6220591505289</c:v>
                </c:pt>
                <c:pt idx="123">
                  <c:v>7320.912778862199</c:v>
                </c:pt>
                <c:pt idx="124">
                  <c:v>7913.2864576753782</c:v>
                </c:pt>
                <c:pt idx="125">
                  <c:v>7675.5408517727501</c:v>
                </c:pt>
                <c:pt idx="126">
                  <c:v>8325.7337194246211</c:v>
                </c:pt>
                <c:pt idx="127">
                  <c:v>9597.9046515546997</c:v>
                </c:pt>
                <c:pt idx="128">
                  <c:v>7929.2066006831283</c:v>
                </c:pt>
                <c:pt idx="129">
                  <c:v>6860.8408737817863</c:v>
                </c:pt>
                <c:pt idx="130">
                  <c:v>9141.4687587686767</c:v>
                </c:pt>
                <c:pt idx="131">
                  <c:v>13818.920256181485</c:v>
                </c:pt>
                <c:pt idx="132">
                  <c:v>9345.2618132857515</c:v>
                </c:pt>
                <c:pt idx="133">
                  <c:v>6960.9940896547314</c:v>
                </c:pt>
                <c:pt idx="134">
                  <c:v>9395.7280029466947</c:v>
                </c:pt>
                <c:pt idx="135">
                  <c:v>7195.1076597896508</c:v>
                </c:pt>
                <c:pt idx="136">
                  <c:v>5946.7614127544884</c:v>
                </c:pt>
                <c:pt idx="137">
                  <c:v>9594.3415342780918</c:v>
                </c:pt>
                <c:pt idx="138">
                  <c:v>5682.0637588317186</c:v>
                </c:pt>
                <c:pt idx="139">
                  <c:v>3640.8290955066714</c:v>
                </c:pt>
                <c:pt idx="140">
                  <c:v>2296.4538522339162</c:v>
                </c:pt>
                <c:pt idx="141">
                  <c:v>2070.9015154421058</c:v>
                </c:pt>
                <c:pt idx="142">
                  <c:v>2055.2305198956537</c:v>
                </c:pt>
                <c:pt idx="143">
                  <c:v>1192.7364859446368</c:v>
                </c:pt>
                <c:pt idx="144">
                  <c:v>1344.8117330537759</c:v>
                </c:pt>
                <c:pt idx="145">
                  <c:v>1731.5930957494907</c:v>
                </c:pt>
              </c:numCache>
            </c:numRef>
          </c:val>
          <c:extLst>
            <c:ext xmlns:c16="http://schemas.microsoft.com/office/drawing/2014/chart" uri="{C3380CC4-5D6E-409C-BE32-E72D297353CC}">
              <c16:uniqueId val="{00000005-C56E-0848-A44D-C53851CBA43F}"/>
            </c:ext>
          </c:extLst>
        </c:ser>
        <c:ser>
          <c:idx val="6"/>
          <c:order val="6"/>
          <c:tx>
            <c:strRef>
              <c:f>'Chart Comparisons'!$H$1</c:f>
              <c:strCache>
                <c:ptCount val="1"/>
                <c:pt idx="0">
                  <c:v>XR</c:v>
                </c:pt>
              </c:strCache>
            </c:strRef>
          </c:tx>
          <c:spPr>
            <a:gradFill>
              <a:gsLst>
                <a:gs pos="100000">
                  <a:schemeClr val="accent1">
                    <a:lumMod val="60000"/>
                  </a:schemeClr>
                </a:gs>
                <a:gs pos="0">
                  <a:schemeClr val="accent1">
                    <a:lumMod val="60000"/>
                    <a:lumMod val="75000"/>
                  </a:schemeClr>
                </a:gs>
              </a:gsLst>
              <a:lin ang="0" scaled="1"/>
            </a:gradFill>
            <a:ln>
              <a:noFill/>
            </a:ln>
            <a:effectLst>
              <a:innerShdw dist="12700" dir="16200000">
                <a:schemeClr val="lt1">
                  <a:alpha val="75000"/>
                </a:schemeClr>
              </a:innerShdw>
            </a:effectLst>
          </c:spPr>
          <c:cat>
            <c:numRef>
              <c:f>'Chart Comparisons'!$A$2:$A$147</c:f>
              <c:numCache>
                <c:formatCode>0</c:formatCode>
                <c:ptCount val="146"/>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pt idx="17">
                  <c:v>2004</c:v>
                </c:pt>
                <c:pt idx="18">
                  <c:v>2003</c:v>
                </c:pt>
                <c:pt idx="19">
                  <c:v>2002</c:v>
                </c:pt>
                <c:pt idx="20">
                  <c:v>2001</c:v>
                </c:pt>
                <c:pt idx="21">
                  <c:v>2000</c:v>
                </c:pt>
                <c:pt idx="22">
                  <c:v>1999</c:v>
                </c:pt>
                <c:pt idx="23">
                  <c:v>1998</c:v>
                </c:pt>
                <c:pt idx="24">
                  <c:v>1997</c:v>
                </c:pt>
                <c:pt idx="25">
                  <c:v>1996</c:v>
                </c:pt>
                <c:pt idx="26">
                  <c:v>1995</c:v>
                </c:pt>
                <c:pt idx="27">
                  <c:v>1994</c:v>
                </c:pt>
                <c:pt idx="28">
                  <c:v>1993</c:v>
                </c:pt>
                <c:pt idx="29">
                  <c:v>1992</c:v>
                </c:pt>
                <c:pt idx="30">
                  <c:v>1991</c:v>
                </c:pt>
                <c:pt idx="31">
                  <c:v>1990</c:v>
                </c:pt>
                <c:pt idx="32">
                  <c:v>1989</c:v>
                </c:pt>
                <c:pt idx="33">
                  <c:v>1988</c:v>
                </c:pt>
                <c:pt idx="34">
                  <c:v>1987</c:v>
                </c:pt>
                <c:pt idx="35">
                  <c:v>1986</c:v>
                </c:pt>
                <c:pt idx="36">
                  <c:v>1985</c:v>
                </c:pt>
                <c:pt idx="37">
                  <c:v>1984</c:v>
                </c:pt>
                <c:pt idx="38">
                  <c:v>1983</c:v>
                </c:pt>
                <c:pt idx="39">
                  <c:v>1982</c:v>
                </c:pt>
                <c:pt idx="40">
                  <c:v>1981</c:v>
                </c:pt>
                <c:pt idx="41">
                  <c:v>1980</c:v>
                </c:pt>
                <c:pt idx="42">
                  <c:v>1979</c:v>
                </c:pt>
                <c:pt idx="43">
                  <c:v>1978</c:v>
                </c:pt>
                <c:pt idx="44">
                  <c:v>1977</c:v>
                </c:pt>
                <c:pt idx="45">
                  <c:v>1976</c:v>
                </c:pt>
                <c:pt idx="46">
                  <c:v>1975</c:v>
                </c:pt>
                <c:pt idx="47">
                  <c:v>1974</c:v>
                </c:pt>
                <c:pt idx="48">
                  <c:v>1973</c:v>
                </c:pt>
                <c:pt idx="49">
                  <c:v>1972</c:v>
                </c:pt>
                <c:pt idx="50">
                  <c:v>1971</c:v>
                </c:pt>
                <c:pt idx="51">
                  <c:v>1970</c:v>
                </c:pt>
                <c:pt idx="52">
                  <c:v>1969</c:v>
                </c:pt>
                <c:pt idx="53">
                  <c:v>1968</c:v>
                </c:pt>
                <c:pt idx="54">
                  <c:v>1967</c:v>
                </c:pt>
                <c:pt idx="55">
                  <c:v>1966</c:v>
                </c:pt>
                <c:pt idx="56">
                  <c:v>1965</c:v>
                </c:pt>
                <c:pt idx="57">
                  <c:v>1964</c:v>
                </c:pt>
                <c:pt idx="58">
                  <c:v>1963</c:v>
                </c:pt>
                <c:pt idx="59">
                  <c:v>1962</c:v>
                </c:pt>
                <c:pt idx="60">
                  <c:v>1961</c:v>
                </c:pt>
                <c:pt idx="61">
                  <c:v>1960</c:v>
                </c:pt>
                <c:pt idx="62">
                  <c:v>1959</c:v>
                </c:pt>
                <c:pt idx="63">
                  <c:v>1958</c:v>
                </c:pt>
                <c:pt idx="64">
                  <c:v>1957</c:v>
                </c:pt>
                <c:pt idx="65">
                  <c:v>1956</c:v>
                </c:pt>
                <c:pt idx="66">
                  <c:v>1955</c:v>
                </c:pt>
                <c:pt idx="67">
                  <c:v>1954</c:v>
                </c:pt>
                <c:pt idx="68">
                  <c:v>1953</c:v>
                </c:pt>
                <c:pt idx="69">
                  <c:v>1952</c:v>
                </c:pt>
                <c:pt idx="70">
                  <c:v>1951</c:v>
                </c:pt>
                <c:pt idx="71">
                  <c:v>1950</c:v>
                </c:pt>
                <c:pt idx="72">
                  <c:v>1949</c:v>
                </c:pt>
                <c:pt idx="73">
                  <c:v>1948</c:v>
                </c:pt>
                <c:pt idx="74">
                  <c:v>1947</c:v>
                </c:pt>
                <c:pt idx="75">
                  <c:v>1946</c:v>
                </c:pt>
                <c:pt idx="76">
                  <c:v>1945</c:v>
                </c:pt>
                <c:pt idx="77">
                  <c:v>1944</c:v>
                </c:pt>
                <c:pt idx="78">
                  <c:v>1943</c:v>
                </c:pt>
                <c:pt idx="79">
                  <c:v>1942</c:v>
                </c:pt>
                <c:pt idx="80">
                  <c:v>1941</c:v>
                </c:pt>
                <c:pt idx="81">
                  <c:v>1940</c:v>
                </c:pt>
                <c:pt idx="82">
                  <c:v>1939</c:v>
                </c:pt>
                <c:pt idx="83">
                  <c:v>1938</c:v>
                </c:pt>
                <c:pt idx="84">
                  <c:v>1937</c:v>
                </c:pt>
                <c:pt idx="85">
                  <c:v>1936</c:v>
                </c:pt>
                <c:pt idx="86">
                  <c:v>1935</c:v>
                </c:pt>
                <c:pt idx="87">
                  <c:v>1934</c:v>
                </c:pt>
                <c:pt idx="88">
                  <c:v>1933</c:v>
                </c:pt>
                <c:pt idx="89">
                  <c:v>1932</c:v>
                </c:pt>
                <c:pt idx="90">
                  <c:v>1931</c:v>
                </c:pt>
                <c:pt idx="91">
                  <c:v>1930</c:v>
                </c:pt>
                <c:pt idx="92">
                  <c:v>1929</c:v>
                </c:pt>
                <c:pt idx="93">
                  <c:v>1928</c:v>
                </c:pt>
                <c:pt idx="94">
                  <c:v>1927</c:v>
                </c:pt>
                <c:pt idx="95">
                  <c:v>1926</c:v>
                </c:pt>
                <c:pt idx="96">
                  <c:v>1925</c:v>
                </c:pt>
                <c:pt idx="97">
                  <c:v>1924</c:v>
                </c:pt>
                <c:pt idx="98">
                  <c:v>1923</c:v>
                </c:pt>
                <c:pt idx="99">
                  <c:v>1922</c:v>
                </c:pt>
                <c:pt idx="100">
                  <c:v>1921</c:v>
                </c:pt>
                <c:pt idx="101">
                  <c:v>1920</c:v>
                </c:pt>
                <c:pt idx="102">
                  <c:v>1919</c:v>
                </c:pt>
                <c:pt idx="103">
                  <c:v>1918</c:v>
                </c:pt>
                <c:pt idx="104">
                  <c:v>1917</c:v>
                </c:pt>
                <c:pt idx="105">
                  <c:v>1916</c:v>
                </c:pt>
                <c:pt idx="106">
                  <c:v>1915</c:v>
                </c:pt>
                <c:pt idx="107">
                  <c:v>1914</c:v>
                </c:pt>
                <c:pt idx="108">
                  <c:v>1913</c:v>
                </c:pt>
                <c:pt idx="109">
                  <c:v>1912</c:v>
                </c:pt>
                <c:pt idx="110">
                  <c:v>1911</c:v>
                </c:pt>
                <c:pt idx="111">
                  <c:v>1910</c:v>
                </c:pt>
                <c:pt idx="112">
                  <c:v>1909</c:v>
                </c:pt>
                <c:pt idx="113">
                  <c:v>1908</c:v>
                </c:pt>
                <c:pt idx="114">
                  <c:v>1907</c:v>
                </c:pt>
                <c:pt idx="115">
                  <c:v>1906</c:v>
                </c:pt>
                <c:pt idx="116">
                  <c:v>1905</c:v>
                </c:pt>
                <c:pt idx="117">
                  <c:v>1904</c:v>
                </c:pt>
                <c:pt idx="118">
                  <c:v>1903</c:v>
                </c:pt>
                <c:pt idx="119">
                  <c:v>1902</c:v>
                </c:pt>
                <c:pt idx="120">
                  <c:v>1901</c:v>
                </c:pt>
                <c:pt idx="121">
                  <c:v>1900</c:v>
                </c:pt>
                <c:pt idx="122">
                  <c:v>1899</c:v>
                </c:pt>
                <c:pt idx="123">
                  <c:v>1898</c:v>
                </c:pt>
                <c:pt idx="124">
                  <c:v>1897</c:v>
                </c:pt>
                <c:pt idx="125">
                  <c:v>1896</c:v>
                </c:pt>
                <c:pt idx="126">
                  <c:v>1895</c:v>
                </c:pt>
                <c:pt idx="127">
                  <c:v>1894</c:v>
                </c:pt>
                <c:pt idx="128">
                  <c:v>1893</c:v>
                </c:pt>
                <c:pt idx="129">
                  <c:v>1892</c:v>
                </c:pt>
                <c:pt idx="130">
                  <c:v>1891</c:v>
                </c:pt>
                <c:pt idx="131">
                  <c:v>1890</c:v>
                </c:pt>
                <c:pt idx="132">
                  <c:v>1889</c:v>
                </c:pt>
                <c:pt idx="133">
                  <c:v>1888</c:v>
                </c:pt>
                <c:pt idx="134">
                  <c:v>1887</c:v>
                </c:pt>
                <c:pt idx="135">
                  <c:v>1886</c:v>
                </c:pt>
                <c:pt idx="136">
                  <c:v>1885</c:v>
                </c:pt>
                <c:pt idx="137">
                  <c:v>1884</c:v>
                </c:pt>
                <c:pt idx="138">
                  <c:v>1883</c:v>
                </c:pt>
                <c:pt idx="139">
                  <c:v>1882</c:v>
                </c:pt>
                <c:pt idx="140">
                  <c:v>1881</c:v>
                </c:pt>
                <c:pt idx="141">
                  <c:v>1880</c:v>
                </c:pt>
                <c:pt idx="142">
                  <c:v>1879</c:v>
                </c:pt>
                <c:pt idx="143">
                  <c:v>1878</c:v>
                </c:pt>
                <c:pt idx="144">
                  <c:v>1877</c:v>
                </c:pt>
                <c:pt idx="145">
                  <c:v>1876</c:v>
                </c:pt>
              </c:numCache>
            </c:numRef>
          </c:cat>
          <c:val>
            <c:numRef>
              <c:f>'Chart Comparisons'!$H$2:$H$147</c:f>
              <c:numCache>
                <c:formatCode>#,##0</c:formatCode>
                <c:ptCount val="146"/>
                <c:pt idx="0">
                  <c:v>21479.78</c:v>
                </c:pt>
                <c:pt idx="1">
                  <c:v>8092.4120000000003</c:v>
                </c:pt>
                <c:pt idx="2">
                  <c:v>23462.476000000006</c:v>
                </c:pt>
                <c:pt idx="3">
                  <c:v>21760.094000000001</c:v>
                </c:pt>
                <c:pt idx="4">
                  <c:v>22811.968000000004</c:v>
                </c:pt>
                <c:pt idx="5">
                  <c:v>22149.064000000006</c:v>
                </c:pt>
                <c:pt idx="6">
                  <c:v>21058.552</c:v>
                </c:pt>
                <c:pt idx="7">
                  <c:v>20116.732</c:v>
                </c:pt>
                <c:pt idx="8">
                  <c:v>20898.179999999997</c:v>
                </c:pt>
                <c:pt idx="9">
                  <c:v>21415.392</c:v>
                </c:pt>
                <c:pt idx="10">
                  <c:v>21304.696000000004</c:v>
                </c:pt>
                <c:pt idx="11">
                  <c:v>21741.601999999999</c:v>
                </c:pt>
                <c:pt idx="12">
                  <c:v>23081.731999999996</c:v>
                </c:pt>
                <c:pt idx="13">
                  <c:v>23030.148000000001</c:v>
                </c:pt>
                <c:pt idx="14">
                  <c:v>23638.037999999997</c:v>
                </c:pt>
                <c:pt idx="15">
                  <c:v>24010.390000000007</c:v>
                </c:pt>
                <c:pt idx="16">
                  <c:v>22781.677999999993</c:v>
                </c:pt>
                <c:pt idx="17">
                  <c:v>23830.305999999997</c:v>
                </c:pt>
                <c:pt idx="18">
                  <c:v>23230.012000000002</c:v>
                </c:pt>
                <c:pt idx="19">
                  <c:v>22775.408000000003</c:v>
                </c:pt>
                <c:pt idx="20">
                  <c:v>23478.428000000004</c:v>
                </c:pt>
                <c:pt idx="21">
                  <c:v>25126.312000000002</c:v>
                </c:pt>
                <c:pt idx="22">
                  <c:v>24908.047999999999</c:v>
                </c:pt>
                <c:pt idx="23">
                  <c:v>23483.396000000008</c:v>
                </c:pt>
                <c:pt idx="24">
                  <c:v>21949.114000000001</c:v>
                </c:pt>
                <c:pt idx="25">
                  <c:v>22731.165999999987</c:v>
                </c:pt>
                <c:pt idx="26">
                  <c:v>19564.509999999995</c:v>
                </c:pt>
                <c:pt idx="27">
                  <c:v>15791.721999999996</c:v>
                </c:pt>
                <c:pt idx="28">
                  <c:v>20817.149999999994</c:v>
                </c:pt>
                <c:pt idx="29">
                  <c:v>17604.965999999993</c:v>
                </c:pt>
                <c:pt idx="30">
                  <c:v>18020.759999999998</c:v>
                </c:pt>
                <c:pt idx="31">
                  <c:v>18080.185999999998</c:v>
                </c:pt>
                <c:pt idx="32">
                  <c:v>17355.700000000004</c:v>
                </c:pt>
                <c:pt idx="33">
                  <c:v>17349.170000000002</c:v>
                </c:pt>
                <c:pt idx="34">
                  <c:v>19889.277999999998</c:v>
                </c:pt>
                <c:pt idx="35">
                  <c:v>18576.681999999993</c:v>
                </c:pt>
                <c:pt idx="36">
                  <c:v>18151.321999999996</c:v>
                </c:pt>
                <c:pt idx="37">
                  <c:v>17947.13</c:v>
                </c:pt>
                <c:pt idx="38">
                  <c:v>18185.691999999995</c:v>
                </c:pt>
                <c:pt idx="39">
                  <c:v>18202.302000000007</c:v>
                </c:pt>
                <c:pt idx="40">
                  <c:v>11198.983999999999</c:v>
                </c:pt>
                <c:pt idx="41">
                  <c:v>18215.034</c:v>
                </c:pt>
                <c:pt idx="42">
                  <c:v>18684.77</c:v>
                </c:pt>
                <c:pt idx="43">
                  <c:v>17519.385999999999</c:v>
                </c:pt>
                <c:pt idx="44">
                  <c:v>18951.954000000005</c:v>
                </c:pt>
                <c:pt idx="45">
                  <c:v>15441.099999999999</c:v>
                </c:pt>
                <c:pt idx="46">
                  <c:v>16277.07</c:v>
                </c:pt>
                <c:pt idx="47">
                  <c:v>15967.150000000009</c:v>
                </c:pt>
                <c:pt idx="48">
                  <c:v>16326.715999999999</c:v>
                </c:pt>
                <c:pt idx="49">
                  <c:v>13816.936000000003</c:v>
                </c:pt>
                <c:pt idx="50">
                  <c:v>15192.582000000006</c:v>
                </c:pt>
                <c:pt idx="51">
                  <c:v>16729.467999999997</c:v>
                </c:pt>
                <c:pt idx="52">
                  <c:v>15725.016000000001</c:v>
                </c:pt>
                <c:pt idx="53">
                  <c:v>11103.606000000002</c:v>
                </c:pt>
                <c:pt idx="54">
                  <c:v>11988.806000000002</c:v>
                </c:pt>
                <c:pt idx="55">
                  <c:v>12709.750000000002</c:v>
                </c:pt>
                <c:pt idx="56">
                  <c:v>12779.105999999998</c:v>
                </c:pt>
                <c:pt idx="57">
                  <c:v>13013.873999999998</c:v>
                </c:pt>
                <c:pt idx="58">
                  <c:v>12699.445999999998</c:v>
                </c:pt>
                <c:pt idx="59">
                  <c:v>14297.704000000003</c:v>
                </c:pt>
                <c:pt idx="60">
                  <c:v>12778.034</c:v>
                </c:pt>
                <c:pt idx="61">
                  <c:v>10609.129999999997</c:v>
                </c:pt>
                <c:pt idx="62">
                  <c:v>10736.807999999999</c:v>
                </c:pt>
                <c:pt idx="63">
                  <c:v>10665.310000000001</c:v>
                </c:pt>
                <c:pt idx="64">
                  <c:v>10745.928</c:v>
                </c:pt>
                <c:pt idx="65">
                  <c:v>11085.740000000002</c:v>
                </c:pt>
                <c:pt idx="66">
                  <c:v>11029.748</c:v>
                </c:pt>
                <c:pt idx="67">
                  <c:v>11007.609999999997</c:v>
                </c:pt>
                <c:pt idx="68">
                  <c:v>11246.576997084328</c:v>
                </c:pt>
                <c:pt idx="69">
                  <c:v>10235.643814578922</c:v>
                </c:pt>
                <c:pt idx="70">
                  <c:v>10988.414624706533</c:v>
                </c:pt>
                <c:pt idx="71">
                  <c:v>11708.457728717536</c:v>
                </c:pt>
                <c:pt idx="72">
                  <c:v>11224.380687619256</c:v>
                </c:pt>
                <c:pt idx="73">
                  <c:v>12867.408090655406</c:v>
                </c:pt>
                <c:pt idx="74">
                  <c:v>12767.927390390376</c:v>
                </c:pt>
                <c:pt idx="75">
                  <c:v>11889.844145329002</c:v>
                </c:pt>
                <c:pt idx="76">
                  <c:v>11525.327676225681</c:v>
                </c:pt>
                <c:pt idx="77">
                  <c:v>11518.958303176727</c:v>
                </c:pt>
                <c:pt idx="78">
                  <c:v>11717.31422841209</c:v>
                </c:pt>
                <c:pt idx="79">
                  <c:v>11257.100604644844</c:v>
                </c:pt>
                <c:pt idx="80">
                  <c:v>12259.132702660232</c:v>
                </c:pt>
                <c:pt idx="81">
                  <c:v>12941.411787824301</c:v>
                </c:pt>
                <c:pt idx="82">
                  <c:v>13093.749175485289</c:v>
                </c:pt>
                <c:pt idx="83">
                  <c:v>13479.23652827202</c:v>
                </c:pt>
                <c:pt idx="84">
                  <c:v>13826.503581167264</c:v>
                </c:pt>
                <c:pt idx="85">
                  <c:v>13684.907208022427</c:v>
                </c:pt>
                <c:pt idx="86">
                  <c:v>13473.603258100442</c:v>
                </c:pt>
                <c:pt idx="87">
                  <c:v>12734.75109046642</c:v>
                </c:pt>
                <c:pt idx="88">
                  <c:v>11729.021268428054</c:v>
                </c:pt>
                <c:pt idx="89">
                  <c:v>13743.92116704768</c:v>
                </c:pt>
                <c:pt idx="90">
                  <c:v>12120.982712376221</c:v>
                </c:pt>
                <c:pt idx="91">
                  <c:v>15430.347887364522</c:v>
                </c:pt>
                <c:pt idx="92">
                  <c:v>16988.62458171037</c:v>
                </c:pt>
                <c:pt idx="93">
                  <c:v>14867.042125968121</c:v>
                </c:pt>
                <c:pt idx="94">
                  <c:v>16367.47725498705</c:v>
                </c:pt>
                <c:pt idx="95">
                  <c:v>15613.733959504789</c:v>
                </c:pt>
                <c:pt idx="96">
                  <c:v>17203.758136162203</c:v>
                </c:pt>
                <c:pt idx="97">
                  <c:v>15657.67663581878</c:v>
                </c:pt>
                <c:pt idx="98">
                  <c:v>15064.288383999809</c:v>
                </c:pt>
                <c:pt idx="99">
                  <c:v>14405.123227144488</c:v>
                </c:pt>
                <c:pt idx="100">
                  <c:v>14426.905044415094</c:v>
                </c:pt>
                <c:pt idx="101">
                  <c:v>12382.652879379428</c:v>
                </c:pt>
                <c:pt idx="102">
                  <c:v>8474.0322373695271</c:v>
                </c:pt>
                <c:pt idx="103">
                  <c:v>7077.2503431737241</c:v>
                </c:pt>
                <c:pt idx="104">
                  <c:v>8406.3079009179582</c:v>
                </c:pt>
                <c:pt idx="105">
                  <c:v>8475.0942232855814</c:v>
                </c:pt>
                <c:pt idx="106">
                  <c:v>13265.005325346172</c:v>
                </c:pt>
                <c:pt idx="107">
                  <c:v>13498.442786457406</c:v>
                </c:pt>
                <c:pt idx="108">
                  <c:v>9210.0528993323296</c:v>
                </c:pt>
                <c:pt idx="109">
                  <c:v>10029.846165456105</c:v>
                </c:pt>
                <c:pt idx="110">
                  <c:v>10004.076552996594</c:v>
                </c:pt>
                <c:pt idx="111">
                  <c:v>8645.0434279943893</c:v>
                </c:pt>
                <c:pt idx="112">
                  <c:v>7833.9181935801944</c:v>
                </c:pt>
                <c:pt idx="113">
                  <c:v>7555.4659337499706</c:v>
                </c:pt>
                <c:pt idx="114">
                  <c:v>7740.2035476625606</c:v>
                </c:pt>
                <c:pt idx="115">
                  <c:v>7934.7911992837981</c:v>
                </c:pt>
                <c:pt idx="116">
                  <c:v>8254.0000829633009</c:v>
                </c:pt>
                <c:pt idx="117">
                  <c:v>8090.993510866916</c:v>
                </c:pt>
                <c:pt idx="118">
                  <c:v>8294.9536683220958</c:v>
                </c:pt>
                <c:pt idx="119">
                  <c:v>8409.1434420928872</c:v>
                </c:pt>
                <c:pt idx="120">
                  <c:v>8933.9885816891328</c:v>
                </c:pt>
                <c:pt idx="121">
                  <c:v>4812.1722727565948</c:v>
                </c:pt>
                <c:pt idx="122">
                  <c:v>7839.0574362868292</c:v>
                </c:pt>
                <c:pt idx="123">
                  <c:v>7362.6686880161942</c:v>
                </c:pt>
                <c:pt idx="124">
                  <c:v>7830.7839582009829</c:v>
                </c:pt>
                <c:pt idx="125">
                  <c:v>7645.4872966599287</c:v>
                </c:pt>
                <c:pt idx="126">
                  <c:v>8193.3840950158301</c:v>
                </c:pt>
                <c:pt idx="127">
                  <c:v>9268.5590040729421</c:v>
                </c:pt>
                <c:pt idx="128">
                  <c:v>7930.2631174368162</c:v>
                </c:pt>
                <c:pt idx="129">
                  <c:v>7001.788783441064</c:v>
                </c:pt>
                <c:pt idx="130">
                  <c:v>9330.9223950807827</c:v>
                </c:pt>
                <c:pt idx="131">
                  <c:v>14063.952859213145</c:v>
                </c:pt>
                <c:pt idx="132">
                  <c:v>9513.7702865241463</c:v>
                </c:pt>
                <c:pt idx="133">
                  <c:v>7164.4866760202149</c:v>
                </c:pt>
                <c:pt idx="134">
                  <c:v>9506.3062489408894</c:v>
                </c:pt>
                <c:pt idx="135">
                  <c:v>7429.8126535724887</c:v>
                </c:pt>
                <c:pt idx="136">
                  <c:v>6103.1000985970122</c:v>
                </c:pt>
                <c:pt idx="137">
                  <c:v>9893.3080735087988</c:v>
                </c:pt>
                <c:pt idx="138">
                  <c:v>5801.0180836451655</c:v>
                </c:pt>
                <c:pt idx="139">
                  <c:v>3688.7401285066489</c:v>
                </c:pt>
                <c:pt idx="140">
                  <c:v>2338.311569157368</c:v>
                </c:pt>
                <c:pt idx="141">
                  <c:v>2099.2130631117839</c:v>
                </c:pt>
                <c:pt idx="142">
                  <c:v>2065.8158213697116</c:v>
                </c:pt>
                <c:pt idx="143">
                  <c:v>1211.8973814467183</c:v>
                </c:pt>
                <c:pt idx="144">
                  <c:v>1358.3145448791342</c:v>
                </c:pt>
                <c:pt idx="145">
                  <c:v>1735.6428581813536</c:v>
                </c:pt>
              </c:numCache>
            </c:numRef>
          </c:val>
          <c:extLst>
            <c:ext xmlns:c16="http://schemas.microsoft.com/office/drawing/2014/chart" uri="{C3380CC4-5D6E-409C-BE32-E72D297353CC}">
              <c16:uniqueId val="{00000006-C56E-0848-A44D-C53851CBA43F}"/>
            </c:ext>
          </c:extLst>
        </c:ser>
        <c:dLbls>
          <c:showLegendKey val="0"/>
          <c:showVal val="0"/>
          <c:showCatName val="0"/>
          <c:showSerName val="0"/>
          <c:showPercent val="0"/>
          <c:showBubbleSize val="0"/>
        </c:dLbls>
        <c:dropLines>
          <c:spPr>
            <a:ln w="9525" cap="flat" cmpd="sng" algn="ctr">
              <a:solidFill>
                <a:schemeClr val="lt1">
                  <a:alpha val="40000"/>
                </a:schemeClr>
              </a:solidFill>
              <a:round/>
            </a:ln>
            <a:effectLst/>
          </c:spPr>
        </c:dropLines>
        <c:axId val="731466591"/>
        <c:axId val="1789081215"/>
      </c:areaChart>
      <c:catAx>
        <c:axId val="731466591"/>
        <c:scaling>
          <c:orientation val="minMax"/>
        </c:scaling>
        <c:delete val="0"/>
        <c:axPos val="b"/>
        <c:numFmt formatCode="0" sourceLinked="1"/>
        <c:majorTickMark val="none"/>
        <c:minorTickMark val="none"/>
        <c:tickLblPos val="nextTo"/>
        <c:spPr>
          <a:noFill/>
          <a:ln w="9575" cap="flat" cmpd="sng" algn="ctr">
            <a:solidFill>
              <a:schemeClr val="lt1">
                <a:lumMod val="75000"/>
              </a:schemeClr>
            </a:solidFill>
            <a:round/>
            <a:headEnd type="none" w="sm" len="sm"/>
            <a:tailEnd type="none" w="sm" len="sm"/>
          </a:ln>
          <a:effectLst/>
        </c:spPr>
        <c:txPr>
          <a:bodyPr rot="-600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crossAx val="1789081215"/>
        <c:crosses val="autoZero"/>
        <c:auto val="1"/>
        <c:lblAlgn val="ctr"/>
        <c:lblOffset val="100"/>
        <c:noMultiLvlLbl val="0"/>
      </c:catAx>
      <c:valAx>
        <c:axId val="1789081215"/>
        <c:scaling>
          <c:orientation val="minMax"/>
          <c:min val="0"/>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prstDash val="sysDot"/>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731466591"/>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zero"/>
    <c:showDLblsOverMax val="0"/>
  </c:chart>
  <c:spPr>
    <a:solidFill>
      <a:schemeClr val="dk1">
        <a:lumMod val="75000"/>
        <a:lumOff val="25000"/>
      </a:schemeClr>
    </a:solidFill>
    <a:ln w="9525" cap="flat" cmpd="sng" algn="ctr">
      <a:solidFill>
        <a:schemeClr val="lt1">
          <a:lumMod val="7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400"/>
              <a:t>Game Outcomes/Tm/Gm: 1954 - 1997</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lineChart>
        <c:grouping val="standard"/>
        <c:varyColors val="0"/>
        <c:ser>
          <c:idx val="0"/>
          <c:order val="0"/>
          <c:tx>
            <c:strRef>
              <c:f>'[1]Hist. Tm per Gm Data and Charts'!$BW$3</c:f>
              <c:strCache>
                <c:ptCount val="1"/>
                <c:pt idx="0">
                  <c:v>R/G</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val>
            <c:numRef>
              <c:f>'[1]Hist. Tm per Gm Data and Charts'!$BW$4:$BW$47</c:f>
              <c:numCache>
                <c:formatCode>General</c:formatCode>
                <c:ptCount val="44"/>
                <c:pt idx="0">
                  <c:v>4.38</c:v>
                </c:pt>
                <c:pt idx="1">
                  <c:v>4.49</c:v>
                </c:pt>
                <c:pt idx="2">
                  <c:v>4.45</c:v>
                </c:pt>
                <c:pt idx="3">
                  <c:v>4.3099999999999996</c:v>
                </c:pt>
                <c:pt idx="4">
                  <c:v>4.28</c:v>
                </c:pt>
                <c:pt idx="5">
                  <c:v>4.38</c:v>
                </c:pt>
                <c:pt idx="6">
                  <c:v>4.3099999999999996</c:v>
                </c:pt>
                <c:pt idx="7">
                  <c:v>4.53</c:v>
                </c:pt>
                <c:pt idx="8">
                  <c:v>4.46</c:v>
                </c:pt>
                <c:pt idx="9">
                  <c:v>3.95</c:v>
                </c:pt>
                <c:pt idx="10">
                  <c:v>4.04</c:v>
                </c:pt>
                <c:pt idx="11">
                  <c:v>3.99</c:v>
                </c:pt>
                <c:pt idx="12">
                  <c:v>3.99</c:v>
                </c:pt>
                <c:pt idx="13">
                  <c:v>3.77</c:v>
                </c:pt>
                <c:pt idx="14">
                  <c:v>3.42</c:v>
                </c:pt>
                <c:pt idx="15">
                  <c:v>4.07</c:v>
                </c:pt>
                <c:pt idx="16">
                  <c:v>4.34</c:v>
                </c:pt>
                <c:pt idx="17">
                  <c:v>3.89</c:v>
                </c:pt>
                <c:pt idx="18">
                  <c:v>3.69</c:v>
                </c:pt>
                <c:pt idx="19">
                  <c:v>4.21</c:v>
                </c:pt>
                <c:pt idx="20">
                  <c:v>4.12</c:v>
                </c:pt>
                <c:pt idx="21">
                  <c:v>4.21</c:v>
                </c:pt>
                <c:pt idx="22">
                  <c:v>3.99</c:v>
                </c:pt>
                <c:pt idx="23">
                  <c:v>4.47</c:v>
                </c:pt>
                <c:pt idx="24">
                  <c:v>4.0999999999999996</c:v>
                </c:pt>
                <c:pt idx="25">
                  <c:v>4.46</c:v>
                </c:pt>
                <c:pt idx="26">
                  <c:v>4.29</c:v>
                </c:pt>
                <c:pt idx="27">
                  <c:v>4</c:v>
                </c:pt>
                <c:pt idx="28">
                  <c:v>4.3</c:v>
                </c:pt>
                <c:pt idx="29">
                  <c:v>4.3099999999999996</c:v>
                </c:pt>
                <c:pt idx="30">
                  <c:v>4.26</c:v>
                </c:pt>
                <c:pt idx="31">
                  <c:v>4.33</c:v>
                </c:pt>
                <c:pt idx="32">
                  <c:v>4.41</c:v>
                </c:pt>
                <c:pt idx="33">
                  <c:v>4.72</c:v>
                </c:pt>
                <c:pt idx="34">
                  <c:v>4.1399999999999997</c:v>
                </c:pt>
                <c:pt idx="35">
                  <c:v>4.13</c:v>
                </c:pt>
                <c:pt idx="36">
                  <c:v>4.26</c:v>
                </c:pt>
                <c:pt idx="37">
                  <c:v>4.3099999999999996</c:v>
                </c:pt>
                <c:pt idx="38">
                  <c:v>4.12</c:v>
                </c:pt>
                <c:pt idx="39">
                  <c:v>4.5999999999999996</c:v>
                </c:pt>
                <c:pt idx="40">
                  <c:v>4.92</c:v>
                </c:pt>
                <c:pt idx="41">
                  <c:v>4.8499999999999996</c:v>
                </c:pt>
                <c:pt idx="42">
                  <c:v>5.04</c:v>
                </c:pt>
                <c:pt idx="43">
                  <c:v>4.7699999999999996</c:v>
                </c:pt>
              </c:numCache>
            </c:numRef>
          </c:val>
          <c:smooth val="0"/>
          <c:extLst>
            <c:ext xmlns:c16="http://schemas.microsoft.com/office/drawing/2014/chart" uri="{C3380CC4-5D6E-409C-BE32-E72D297353CC}">
              <c16:uniqueId val="{00000000-2083-DF45-A2A7-8AAD14D81399}"/>
            </c:ext>
          </c:extLst>
        </c:ser>
        <c:ser>
          <c:idx val="1"/>
          <c:order val="1"/>
          <c:tx>
            <c:strRef>
              <c:f>'[1]Hist. Tm per Gm Data and Charts'!$BX$3</c:f>
              <c:strCache>
                <c:ptCount val="1"/>
                <c:pt idx="0">
                  <c:v>K/BB</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val>
            <c:numRef>
              <c:f>'[1]Hist. Tm per Gm Data and Charts'!$BX$4:$BX$47</c:f>
              <c:numCache>
                <c:formatCode>General</c:formatCode>
                <c:ptCount val="44"/>
                <c:pt idx="0">
                  <c:v>1.1299999999999999</c:v>
                </c:pt>
                <c:pt idx="1">
                  <c:v>1.2</c:v>
                </c:pt>
                <c:pt idx="2">
                  <c:v>1.28</c:v>
                </c:pt>
                <c:pt idx="3">
                  <c:v>1.46</c:v>
                </c:pt>
                <c:pt idx="4">
                  <c:v>1.5</c:v>
                </c:pt>
                <c:pt idx="5">
                  <c:v>1.54</c:v>
                </c:pt>
                <c:pt idx="6">
                  <c:v>1.53</c:v>
                </c:pt>
                <c:pt idx="7">
                  <c:v>1.51</c:v>
                </c:pt>
                <c:pt idx="8">
                  <c:v>1.61</c:v>
                </c:pt>
                <c:pt idx="9">
                  <c:v>1.96</c:v>
                </c:pt>
                <c:pt idx="10">
                  <c:v>2</c:v>
                </c:pt>
                <c:pt idx="11">
                  <c:v>1.92</c:v>
                </c:pt>
                <c:pt idx="12">
                  <c:v>2.02</c:v>
                </c:pt>
                <c:pt idx="13">
                  <c:v>2.0099999999999998</c:v>
                </c:pt>
                <c:pt idx="14">
                  <c:v>2.09</c:v>
                </c:pt>
                <c:pt idx="15">
                  <c:v>1.67</c:v>
                </c:pt>
                <c:pt idx="16">
                  <c:v>1.63</c:v>
                </c:pt>
                <c:pt idx="17">
                  <c:v>1.67</c:v>
                </c:pt>
                <c:pt idx="18">
                  <c:v>1.77</c:v>
                </c:pt>
                <c:pt idx="19">
                  <c:v>1.55</c:v>
                </c:pt>
                <c:pt idx="20">
                  <c:v>1.5</c:v>
                </c:pt>
                <c:pt idx="21">
                  <c:v>1.44</c:v>
                </c:pt>
                <c:pt idx="22">
                  <c:v>1.51</c:v>
                </c:pt>
                <c:pt idx="23">
                  <c:v>1.58</c:v>
                </c:pt>
                <c:pt idx="24">
                  <c:v>1.48</c:v>
                </c:pt>
                <c:pt idx="25">
                  <c:v>1.47</c:v>
                </c:pt>
                <c:pt idx="26">
                  <c:v>1.53</c:v>
                </c:pt>
                <c:pt idx="27">
                  <c:v>1.49</c:v>
                </c:pt>
                <c:pt idx="28">
                  <c:v>1.6</c:v>
                </c:pt>
                <c:pt idx="29">
                  <c:v>1.61</c:v>
                </c:pt>
                <c:pt idx="30">
                  <c:v>1.69</c:v>
                </c:pt>
                <c:pt idx="31">
                  <c:v>1.62</c:v>
                </c:pt>
                <c:pt idx="32">
                  <c:v>1.74</c:v>
                </c:pt>
                <c:pt idx="33">
                  <c:v>1.74</c:v>
                </c:pt>
                <c:pt idx="34">
                  <c:v>1.8</c:v>
                </c:pt>
                <c:pt idx="35">
                  <c:v>1.75</c:v>
                </c:pt>
                <c:pt idx="36">
                  <c:v>1.72</c:v>
                </c:pt>
                <c:pt idx="37">
                  <c:v>1.74</c:v>
                </c:pt>
                <c:pt idx="38">
                  <c:v>1.72</c:v>
                </c:pt>
                <c:pt idx="39">
                  <c:v>1.74</c:v>
                </c:pt>
                <c:pt idx="40">
                  <c:v>1.78</c:v>
                </c:pt>
                <c:pt idx="41">
                  <c:v>1.79</c:v>
                </c:pt>
                <c:pt idx="42">
                  <c:v>1.82</c:v>
                </c:pt>
                <c:pt idx="43">
                  <c:v>1.91</c:v>
                </c:pt>
              </c:numCache>
            </c:numRef>
          </c:val>
          <c:smooth val="0"/>
          <c:extLst>
            <c:ext xmlns:c16="http://schemas.microsoft.com/office/drawing/2014/chart" uri="{C3380CC4-5D6E-409C-BE32-E72D297353CC}">
              <c16:uniqueId val="{00000001-2083-DF45-A2A7-8AAD14D81399}"/>
            </c:ext>
          </c:extLst>
        </c:ser>
        <c:ser>
          <c:idx val="2"/>
          <c:order val="2"/>
          <c:tx>
            <c:strRef>
              <c:f>'[1]Hist. Tm per Gm Data and Charts'!$BY$3</c:f>
              <c:strCache>
                <c:ptCount val="1"/>
                <c:pt idx="0">
                  <c:v>R/GD</c:v>
                </c:pt>
              </c:strCache>
            </c:strRef>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'[1]Hist. Tm per Gm Data and Charts'!$BY$4:$BY$47</c:f>
              <c:numCache>
                <c:formatCode>General</c:formatCode>
                <c:ptCount val="44"/>
                <c:pt idx="0">
                  <c:v>2.1</c:v>
                </c:pt>
                <c:pt idx="1">
                  <c:v>2.1</c:v>
                </c:pt>
                <c:pt idx="2">
                  <c:v>2.1</c:v>
                </c:pt>
                <c:pt idx="3">
                  <c:v>1.3</c:v>
                </c:pt>
                <c:pt idx="4">
                  <c:v>1.5</c:v>
                </c:pt>
                <c:pt idx="5">
                  <c:v>1.4</c:v>
                </c:pt>
                <c:pt idx="6">
                  <c:v>1.3</c:v>
                </c:pt>
                <c:pt idx="7">
                  <c:v>1.4</c:v>
                </c:pt>
                <c:pt idx="8">
                  <c:v>1.6</c:v>
                </c:pt>
                <c:pt idx="9">
                  <c:v>1.9</c:v>
                </c:pt>
                <c:pt idx="10">
                  <c:v>1.9</c:v>
                </c:pt>
                <c:pt idx="11">
                  <c:v>2.1</c:v>
                </c:pt>
                <c:pt idx="12">
                  <c:v>1.3</c:v>
                </c:pt>
                <c:pt idx="13">
                  <c:v>1.4</c:v>
                </c:pt>
                <c:pt idx="14">
                  <c:v>1.3</c:v>
                </c:pt>
                <c:pt idx="15">
                  <c:v>2</c:v>
                </c:pt>
                <c:pt idx="16">
                  <c:v>1.4</c:v>
                </c:pt>
                <c:pt idx="17">
                  <c:v>1.9</c:v>
                </c:pt>
                <c:pt idx="18">
                  <c:v>1.7</c:v>
                </c:pt>
                <c:pt idx="19">
                  <c:v>1.5</c:v>
                </c:pt>
                <c:pt idx="20">
                  <c:v>1.6</c:v>
                </c:pt>
                <c:pt idx="21">
                  <c:v>1.8</c:v>
                </c:pt>
                <c:pt idx="22">
                  <c:v>2</c:v>
                </c:pt>
                <c:pt idx="23">
                  <c:v>1.8</c:v>
                </c:pt>
                <c:pt idx="24">
                  <c:v>1.7</c:v>
                </c:pt>
                <c:pt idx="25">
                  <c:v>1.8</c:v>
                </c:pt>
                <c:pt idx="26">
                  <c:v>1.5</c:v>
                </c:pt>
                <c:pt idx="27">
                  <c:v>1.7</c:v>
                </c:pt>
                <c:pt idx="28">
                  <c:v>2.1</c:v>
                </c:pt>
                <c:pt idx="29">
                  <c:v>1.5</c:v>
                </c:pt>
                <c:pt idx="30">
                  <c:v>1.5</c:v>
                </c:pt>
                <c:pt idx="31">
                  <c:v>1.8</c:v>
                </c:pt>
                <c:pt idx="32">
                  <c:v>1.4</c:v>
                </c:pt>
                <c:pt idx="33">
                  <c:v>1.6</c:v>
                </c:pt>
                <c:pt idx="34">
                  <c:v>1.6</c:v>
                </c:pt>
                <c:pt idx="35">
                  <c:v>1.3</c:v>
                </c:pt>
                <c:pt idx="36">
                  <c:v>1.3</c:v>
                </c:pt>
                <c:pt idx="37">
                  <c:v>1.5</c:v>
                </c:pt>
                <c:pt idx="38">
                  <c:v>1.5</c:v>
                </c:pt>
                <c:pt idx="39">
                  <c:v>1.9</c:v>
                </c:pt>
                <c:pt idx="40">
                  <c:v>1.9</c:v>
                </c:pt>
                <c:pt idx="41">
                  <c:v>1.9</c:v>
                </c:pt>
                <c:pt idx="42">
                  <c:v>2.2000000000000002</c:v>
                </c:pt>
                <c:pt idx="43">
                  <c:v>1.7</c:v>
                </c:pt>
              </c:numCache>
            </c:numRef>
          </c:val>
          <c:smooth val="0"/>
          <c:extLst>
            <c:ext xmlns:c16="http://schemas.microsoft.com/office/drawing/2014/chart" uri="{C3380CC4-5D6E-409C-BE32-E72D297353CC}">
              <c16:uniqueId val="{00000002-2083-DF45-A2A7-8AAD14D81399}"/>
            </c:ext>
          </c:extLst>
        </c:ser>
        <c:ser>
          <c:idx val="3"/>
          <c:order val="3"/>
          <c:tx>
            <c:strRef>
              <c:f>'[1]Hist. Tm per Gm Data and Charts'!$BZ$3</c:f>
              <c:strCache>
                <c:ptCount val="1"/>
                <c:pt idx="0">
                  <c:v>E/GD</c:v>
                </c:pt>
              </c:strCache>
            </c:strRef>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'[1]Hist. Tm per Gm Data and Charts'!$BZ$4:$BZ$47</c:f>
              <c:numCache>
                <c:formatCode>General</c:formatCode>
                <c:ptCount val="44"/>
                <c:pt idx="0">
                  <c:v>0.4</c:v>
                </c:pt>
                <c:pt idx="1">
                  <c:v>0.4</c:v>
                </c:pt>
                <c:pt idx="2">
                  <c:v>0.4</c:v>
                </c:pt>
                <c:pt idx="3">
                  <c:v>0.4</c:v>
                </c:pt>
                <c:pt idx="4">
                  <c:v>0.3</c:v>
                </c:pt>
                <c:pt idx="5">
                  <c:v>0.3</c:v>
                </c:pt>
                <c:pt idx="6">
                  <c:v>0.4</c:v>
                </c:pt>
                <c:pt idx="7">
                  <c:v>0.5</c:v>
                </c:pt>
                <c:pt idx="8">
                  <c:v>0.4</c:v>
                </c:pt>
                <c:pt idx="9">
                  <c:v>0.7</c:v>
                </c:pt>
                <c:pt idx="10">
                  <c:v>0.5</c:v>
                </c:pt>
                <c:pt idx="11">
                  <c:v>0.4</c:v>
                </c:pt>
                <c:pt idx="12">
                  <c:v>0.4</c:v>
                </c:pt>
                <c:pt idx="13">
                  <c:v>0.3</c:v>
                </c:pt>
                <c:pt idx="14">
                  <c:v>0.4</c:v>
                </c:pt>
                <c:pt idx="15">
                  <c:v>0.5</c:v>
                </c:pt>
                <c:pt idx="16">
                  <c:v>0.3</c:v>
                </c:pt>
                <c:pt idx="17">
                  <c:v>0.5</c:v>
                </c:pt>
                <c:pt idx="18">
                  <c:v>0.4</c:v>
                </c:pt>
                <c:pt idx="19">
                  <c:v>0.3</c:v>
                </c:pt>
                <c:pt idx="20">
                  <c:v>0.5</c:v>
                </c:pt>
                <c:pt idx="21">
                  <c:v>0.5</c:v>
                </c:pt>
                <c:pt idx="22">
                  <c:v>0.5</c:v>
                </c:pt>
                <c:pt idx="23">
                  <c:v>0.6</c:v>
                </c:pt>
                <c:pt idx="24">
                  <c:v>0.5</c:v>
                </c:pt>
                <c:pt idx="25">
                  <c:v>0.5</c:v>
                </c:pt>
                <c:pt idx="26">
                  <c:v>0.5</c:v>
                </c:pt>
                <c:pt idx="27">
                  <c:v>0.6</c:v>
                </c:pt>
                <c:pt idx="28">
                  <c:v>0.5</c:v>
                </c:pt>
                <c:pt idx="29">
                  <c:v>0.4</c:v>
                </c:pt>
                <c:pt idx="30">
                  <c:v>0.3</c:v>
                </c:pt>
                <c:pt idx="31">
                  <c:v>0.4</c:v>
                </c:pt>
                <c:pt idx="32">
                  <c:v>0.5</c:v>
                </c:pt>
                <c:pt idx="33">
                  <c:v>0.3</c:v>
                </c:pt>
                <c:pt idx="34">
                  <c:v>0.4</c:v>
                </c:pt>
                <c:pt idx="35">
                  <c:v>0.5</c:v>
                </c:pt>
                <c:pt idx="36">
                  <c:v>0.4</c:v>
                </c:pt>
                <c:pt idx="37">
                  <c:v>0.4</c:v>
                </c:pt>
                <c:pt idx="38">
                  <c:v>0.5</c:v>
                </c:pt>
                <c:pt idx="39">
                  <c:v>0.5</c:v>
                </c:pt>
                <c:pt idx="40">
                  <c:v>0.4</c:v>
                </c:pt>
                <c:pt idx="41">
                  <c:v>0.4</c:v>
                </c:pt>
                <c:pt idx="42">
                  <c:v>0.4</c:v>
                </c:pt>
                <c:pt idx="43">
                  <c:v>0.3</c:v>
                </c:pt>
              </c:numCache>
            </c:numRef>
          </c:val>
          <c:smooth val="0"/>
          <c:extLst>
            <c:ext xmlns:c16="http://schemas.microsoft.com/office/drawing/2014/chart" uri="{C3380CC4-5D6E-409C-BE32-E72D297353CC}">
              <c16:uniqueId val="{00000003-2083-DF45-A2A7-8AAD14D81399}"/>
            </c:ext>
          </c:extLst>
        </c:ser>
        <c:dLbls>
          <c:showLegendKey val="0"/>
          <c:showVal val="0"/>
          <c:showCatName val="0"/>
          <c:showSerName val="0"/>
          <c:showPercent val="0"/>
          <c:showBubbleSize val="0"/>
        </c:dLbls>
        <c:smooth val="0"/>
        <c:axId val="331192639"/>
        <c:axId val="1"/>
      </c:lineChart>
      <c:catAx>
        <c:axId val="331192639"/>
        <c:scaling>
          <c:orientation val="minMax"/>
        </c:scaling>
        <c:delete val="1"/>
        <c:axPos val="b"/>
        <c:majorTickMark val="none"/>
        <c:minorTickMark val="none"/>
        <c:tickLblPos val="nextTo"/>
        <c:crossAx val="1"/>
        <c:crosses val="autoZero"/>
        <c:auto val="1"/>
        <c:lblAlgn val="ctr"/>
        <c:lblOffset val="100"/>
        <c:noMultiLvlLbl val="0"/>
      </c:catAx>
      <c:valAx>
        <c:axId val="1"/>
        <c:scaling>
          <c:orientation val="minMax"/>
          <c:max val="10"/>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311926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400"/>
              <a:t>Event Outcomes/Tm/Gm: 1954 - 2021</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lineChart>
        <c:grouping val="standard"/>
        <c:varyColors val="0"/>
        <c:ser>
          <c:idx val="0"/>
          <c:order val="0"/>
          <c:tx>
            <c:strRef>
              <c:f>'[1]Hist. Tm per Gm Data and Charts'!$BC$3</c:f>
              <c:strCache>
                <c:ptCount val="1"/>
                <c:pt idx="0">
                  <c:v>BB</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val>
            <c:numRef>
              <c:f>'[1]Hist. Tm per Gm Data and Charts'!$BC$4:$BC$71</c:f>
              <c:numCache>
                <c:formatCode>General</c:formatCode>
                <c:ptCount val="68"/>
                <c:pt idx="0">
                  <c:v>3.65</c:v>
                </c:pt>
                <c:pt idx="1">
                  <c:v>3.67</c:v>
                </c:pt>
                <c:pt idx="2">
                  <c:v>3.63</c:v>
                </c:pt>
                <c:pt idx="3">
                  <c:v>3.31</c:v>
                </c:pt>
                <c:pt idx="4">
                  <c:v>3.29</c:v>
                </c:pt>
                <c:pt idx="5">
                  <c:v>3.31</c:v>
                </c:pt>
                <c:pt idx="6">
                  <c:v>3.39</c:v>
                </c:pt>
                <c:pt idx="7">
                  <c:v>3.46</c:v>
                </c:pt>
                <c:pt idx="8">
                  <c:v>3.37</c:v>
                </c:pt>
                <c:pt idx="9">
                  <c:v>2.96</c:v>
                </c:pt>
                <c:pt idx="10">
                  <c:v>2.96</c:v>
                </c:pt>
                <c:pt idx="11">
                  <c:v>3.09</c:v>
                </c:pt>
                <c:pt idx="12">
                  <c:v>2.89</c:v>
                </c:pt>
                <c:pt idx="13">
                  <c:v>2.98</c:v>
                </c:pt>
                <c:pt idx="14">
                  <c:v>2.82</c:v>
                </c:pt>
                <c:pt idx="15">
                  <c:v>3.45</c:v>
                </c:pt>
                <c:pt idx="16">
                  <c:v>3.53</c:v>
                </c:pt>
                <c:pt idx="17">
                  <c:v>3.23</c:v>
                </c:pt>
                <c:pt idx="18">
                  <c:v>3.15</c:v>
                </c:pt>
                <c:pt idx="19">
                  <c:v>3.37</c:v>
                </c:pt>
                <c:pt idx="20">
                  <c:v>3.33</c:v>
                </c:pt>
                <c:pt idx="21">
                  <c:v>3.46</c:v>
                </c:pt>
                <c:pt idx="22">
                  <c:v>3.2</c:v>
                </c:pt>
                <c:pt idx="23">
                  <c:v>3.27</c:v>
                </c:pt>
                <c:pt idx="24">
                  <c:v>3.23</c:v>
                </c:pt>
                <c:pt idx="25">
                  <c:v>3.24</c:v>
                </c:pt>
                <c:pt idx="26">
                  <c:v>3.13</c:v>
                </c:pt>
                <c:pt idx="27">
                  <c:v>3.18</c:v>
                </c:pt>
                <c:pt idx="28">
                  <c:v>3.16</c:v>
                </c:pt>
                <c:pt idx="29">
                  <c:v>3.2</c:v>
                </c:pt>
                <c:pt idx="30">
                  <c:v>3.16</c:v>
                </c:pt>
                <c:pt idx="31">
                  <c:v>3.29</c:v>
                </c:pt>
                <c:pt idx="32">
                  <c:v>3.38</c:v>
                </c:pt>
                <c:pt idx="33">
                  <c:v>3.42</c:v>
                </c:pt>
                <c:pt idx="34">
                  <c:v>3.09</c:v>
                </c:pt>
                <c:pt idx="35">
                  <c:v>3.21</c:v>
                </c:pt>
                <c:pt idx="36">
                  <c:v>3.29</c:v>
                </c:pt>
                <c:pt idx="37">
                  <c:v>3.32</c:v>
                </c:pt>
                <c:pt idx="38">
                  <c:v>3.25</c:v>
                </c:pt>
                <c:pt idx="39">
                  <c:v>3.33</c:v>
                </c:pt>
                <c:pt idx="40">
                  <c:v>3.48</c:v>
                </c:pt>
                <c:pt idx="41">
                  <c:v>3.53</c:v>
                </c:pt>
                <c:pt idx="42">
                  <c:v>3.55</c:v>
                </c:pt>
                <c:pt idx="43">
                  <c:v>3.46</c:v>
                </c:pt>
                <c:pt idx="44">
                  <c:v>3.38</c:v>
                </c:pt>
                <c:pt idx="45">
                  <c:v>3.68</c:v>
                </c:pt>
                <c:pt idx="46">
                  <c:v>3.75</c:v>
                </c:pt>
                <c:pt idx="47">
                  <c:v>3.25</c:v>
                </c:pt>
                <c:pt idx="48">
                  <c:v>3.35</c:v>
                </c:pt>
                <c:pt idx="49">
                  <c:v>3.27</c:v>
                </c:pt>
                <c:pt idx="50">
                  <c:v>3.34</c:v>
                </c:pt>
                <c:pt idx="51">
                  <c:v>3.13</c:v>
                </c:pt>
                <c:pt idx="52">
                  <c:v>3.26</c:v>
                </c:pt>
                <c:pt idx="53">
                  <c:v>3.31</c:v>
                </c:pt>
                <c:pt idx="54">
                  <c:v>3.36</c:v>
                </c:pt>
                <c:pt idx="55">
                  <c:v>3.42</c:v>
                </c:pt>
                <c:pt idx="56">
                  <c:v>3.25</c:v>
                </c:pt>
                <c:pt idx="57">
                  <c:v>3.09</c:v>
                </c:pt>
                <c:pt idx="58">
                  <c:v>3.03</c:v>
                </c:pt>
                <c:pt idx="59">
                  <c:v>3.01</c:v>
                </c:pt>
                <c:pt idx="60">
                  <c:v>2.88</c:v>
                </c:pt>
                <c:pt idx="61">
                  <c:v>2.9</c:v>
                </c:pt>
                <c:pt idx="62">
                  <c:v>3.11</c:v>
                </c:pt>
                <c:pt idx="63">
                  <c:v>3.26</c:v>
                </c:pt>
                <c:pt idx="64">
                  <c:v>3.23</c:v>
                </c:pt>
                <c:pt idx="65">
                  <c:v>3.27</c:v>
                </c:pt>
                <c:pt idx="66">
                  <c:v>3.39</c:v>
                </c:pt>
                <c:pt idx="67">
                  <c:v>3.28</c:v>
                </c:pt>
              </c:numCache>
            </c:numRef>
          </c:val>
          <c:smooth val="0"/>
          <c:extLst>
            <c:ext xmlns:c16="http://schemas.microsoft.com/office/drawing/2014/chart" uri="{C3380CC4-5D6E-409C-BE32-E72D297353CC}">
              <c16:uniqueId val="{00000000-B130-A440-8C0D-9C7151C2F896}"/>
            </c:ext>
          </c:extLst>
        </c:ser>
        <c:ser>
          <c:idx val="1"/>
          <c:order val="1"/>
          <c:tx>
            <c:strRef>
              <c:f>'[1]Hist. Tm per Gm Data and Charts'!$BD$3</c:f>
              <c:strCache>
                <c:ptCount val="1"/>
                <c:pt idx="0">
                  <c:v>HBP</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val>
            <c:numRef>
              <c:f>'[1]Hist. Tm per Gm Data and Charts'!$BD$4:$BD$71</c:f>
              <c:numCache>
                <c:formatCode>General</c:formatCode>
                <c:ptCount val="68"/>
                <c:pt idx="0">
                  <c:v>0.18</c:v>
                </c:pt>
                <c:pt idx="1">
                  <c:v>0.21</c:v>
                </c:pt>
                <c:pt idx="2">
                  <c:v>0.19</c:v>
                </c:pt>
                <c:pt idx="3">
                  <c:v>0.21</c:v>
                </c:pt>
                <c:pt idx="4">
                  <c:v>0.2</c:v>
                </c:pt>
                <c:pt idx="5">
                  <c:v>0.2</c:v>
                </c:pt>
                <c:pt idx="6">
                  <c:v>0.2</c:v>
                </c:pt>
                <c:pt idx="7">
                  <c:v>0.2</c:v>
                </c:pt>
                <c:pt idx="8">
                  <c:v>0.22</c:v>
                </c:pt>
                <c:pt idx="9">
                  <c:v>0.22</c:v>
                </c:pt>
                <c:pt idx="10">
                  <c:v>0.21</c:v>
                </c:pt>
                <c:pt idx="11">
                  <c:v>0.22</c:v>
                </c:pt>
                <c:pt idx="12">
                  <c:v>0.21</c:v>
                </c:pt>
                <c:pt idx="13">
                  <c:v>0.23</c:v>
                </c:pt>
                <c:pt idx="14">
                  <c:v>0.24</c:v>
                </c:pt>
                <c:pt idx="15">
                  <c:v>0.23</c:v>
                </c:pt>
                <c:pt idx="16">
                  <c:v>0.21</c:v>
                </c:pt>
                <c:pt idx="17">
                  <c:v>0.21</c:v>
                </c:pt>
                <c:pt idx="18">
                  <c:v>0.2</c:v>
                </c:pt>
                <c:pt idx="19">
                  <c:v>0.19</c:v>
                </c:pt>
                <c:pt idx="20">
                  <c:v>0.2</c:v>
                </c:pt>
                <c:pt idx="21">
                  <c:v>0.2</c:v>
                </c:pt>
                <c:pt idx="22">
                  <c:v>0.18</c:v>
                </c:pt>
                <c:pt idx="23">
                  <c:v>0.19</c:v>
                </c:pt>
                <c:pt idx="24">
                  <c:v>0.18</c:v>
                </c:pt>
                <c:pt idx="25">
                  <c:v>0.18</c:v>
                </c:pt>
                <c:pt idx="26">
                  <c:v>0.16</c:v>
                </c:pt>
                <c:pt idx="27">
                  <c:v>0.17</c:v>
                </c:pt>
                <c:pt idx="28">
                  <c:v>0.16</c:v>
                </c:pt>
                <c:pt idx="29">
                  <c:v>0.17</c:v>
                </c:pt>
                <c:pt idx="30">
                  <c:v>0.16</c:v>
                </c:pt>
                <c:pt idx="31">
                  <c:v>0.17</c:v>
                </c:pt>
                <c:pt idx="32">
                  <c:v>0.19</c:v>
                </c:pt>
                <c:pt idx="33">
                  <c:v>0.2</c:v>
                </c:pt>
                <c:pt idx="34">
                  <c:v>0.22</c:v>
                </c:pt>
                <c:pt idx="35">
                  <c:v>0.19</c:v>
                </c:pt>
                <c:pt idx="36">
                  <c:v>0.2</c:v>
                </c:pt>
                <c:pt idx="37">
                  <c:v>0.22</c:v>
                </c:pt>
                <c:pt idx="38">
                  <c:v>0.23</c:v>
                </c:pt>
                <c:pt idx="39">
                  <c:v>0.26</c:v>
                </c:pt>
                <c:pt idx="40">
                  <c:v>0.27</c:v>
                </c:pt>
                <c:pt idx="41">
                  <c:v>0.3</c:v>
                </c:pt>
                <c:pt idx="42">
                  <c:v>0.31</c:v>
                </c:pt>
                <c:pt idx="43">
                  <c:v>0.32</c:v>
                </c:pt>
                <c:pt idx="44">
                  <c:v>0.33</c:v>
                </c:pt>
                <c:pt idx="45">
                  <c:v>0.33</c:v>
                </c:pt>
                <c:pt idx="46">
                  <c:v>0.32</c:v>
                </c:pt>
                <c:pt idx="47">
                  <c:v>0.39</c:v>
                </c:pt>
                <c:pt idx="48">
                  <c:v>0.36</c:v>
                </c:pt>
                <c:pt idx="49">
                  <c:v>0.38</c:v>
                </c:pt>
                <c:pt idx="50">
                  <c:v>0.38</c:v>
                </c:pt>
                <c:pt idx="51">
                  <c:v>0.37</c:v>
                </c:pt>
                <c:pt idx="52">
                  <c:v>0.37</c:v>
                </c:pt>
                <c:pt idx="53">
                  <c:v>0.36</c:v>
                </c:pt>
                <c:pt idx="54">
                  <c:v>0.34</c:v>
                </c:pt>
                <c:pt idx="55">
                  <c:v>0.33</c:v>
                </c:pt>
                <c:pt idx="56">
                  <c:v>0.32</c:v>
                </c:pt>
                <c:pt idx="57">
                  <c:v>0.32</c:v>
                </c:pt>
                <c:pt idx="58">
                  <c:v>0.31</c:v>
                </c:pt>
                <c:pt idx="59">
                  <c:v>0.32</c:v>
                </c:pt>
                <c:pt idx="60">
                  <c:v>0.34</c:v>
                </c:pt>
                <c:pt idx="61">
                  <c:v>0.33</c:v>
                </c:pt>
                <c:pt idx="62">
                  <c:v>0.34</c:v>
                </c:pt>
                <c:pt idx="63">
                  <c:v>0.36</c:v>
                </c:pt>
                <c:pt idx="64">
                  <c:v>0.4</c:v>
                </c:pt>
                <c:pt idx="65">
                  <c:v>0.41</c:v>
                </c:pt>
                <c:pt idx="66">
                  <c:v>0.46</c:v>
                </c:pt>
                <c:pt idx="67">
                  <c:v>0.43</c:v>
                </c:pt>
              </c:numCache>
            </c:numRef>
          </c:val>
          <c:smooth val="0"/>
          <c:extLst>
            <c:ext xmlns:c16="http://schemas.microsoft.com/office/drawing/2014/chart" uri="{C3380CC4-5D6E-409C-BE32-E72D297353CC}">
              <c16:uniqueId val="{00000001-B130-A440-8C0D-9C7151C2F896}"/>
            </c:ext>
          </c:extLst>
        </c:ser>
        <c:ser>
          <c:idx val="2"/>
          <c:order val="2"/>
          <c:tx>
            <c:strRef>
              <c:f>'[1]Hist. Tm per Gm Data and Charts'!$BE$3</c:f>
              <c:strCache>
                <c:ptCount val="1"/>
                <c:pt idx="0">
                  <c:v>SO</c:v>
                </c:pt>
              </c:strCache>
            </c:strRef>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'[1]Hist. Tm per Gm Data and Charts'!$BE$4:$BE$71</c:f>
              <c:numCache>
                <c:formatCode>General</c:formatCode>
                <c:ptCount val="68"/>
                <c:pt idx="0">
                  <c:v>4.13</c:v>
                </c:pt>
                <c:pt idx="1">
                  <c:v>4.3899999999999997</c:v>
                </c:pt>
                <c:pt idx="2">
                  <c:v>4.6399999999999997</c:v>
                </c:pt>
                <c:pt idx="3">
                  <c:v>4.84</c:v>
                </c:pt>
                <c:pt idx="4">
                  <c:v>4.95</c:v>
                </c:pt>
                <c:pt idx="5">
                  <c:v>5.09</c:v>
                </c:pt>
                <c:pt idx="6">
                  <c:v>5.18</c:v>
                </c:pt>
                <c:pt idx="7">
                  <c:v>5.23</c:v>
                </c:pt>
                <c:pt idx="8">
                  <c:v>5.42</c:v>
                </c:pt>
                <c:pt idx="9">
                  <c:v>5.8</c:v>
                </c:pt>
                <c:pt idx="10">
                  <c:v>5.91</c:v>
                </c:pt>
                <c:pt idx="11">
                  <c:v>5.94</c:v>
                </c:pt>
                <c:pt idx="12">
                  <c:v>5.82</c:v>
                </c:pt>
                <c:pt idx="13">
                  <c:v>5.99</c:v>
                </c:pt>
                <c:pt idx="14">
                  <c:v>5.89</c:v>
                </c:pt>
                <c:pt idx="15">
                  <c:v>5.77</c:v>
                </c:pt>
                <c:pt idx="16">
                  <c:v>5.75</c:v>
                </c:pt>
                <c:pt idx="17">
                  <c:v>5.41</c:v>
                </c:pt>
                <c:pt idx="18">
                  <c:v>5.57</c:v>
                </c:pt>
                <c:pt idx="19">
                  <c:v>5.24</c:v>
                </c:pt>
                <c:pt idx="20">
                  <c:v>5.01</c:v>
                </c:pt>
                <c:pt idx="21">
                  <c:v>4.9800000000000004</c:v>
                </c:pt>
                <c:pt idx="22">
                  <c:v>4.83</c:v>
                </c:pt>
                <c:pt idx="23">
                  <c:v>5.16</c:v>
                </c:pt>
                <c:pt idx="24">
                  <c:v>4.7699999999999996</c:v>
                </c:pt>
                <c:pt idx="25">
                  <c:v>4.7699999999999996</c:v>
                </c:pt>
                <c:pt idx="26">
                  <c:v>4.8</c:v>
                </c:pt>
                <c:pt idx="27">
                  <c:v>4.75</c:v>
                </c:pt>
                <c:pt idx="28">
                  <c:v>5.04</c:v>
                </c:pt>
                <c:pt idx="29">
                  <c:v>5.15</c:v>
                </c:pt>
                <c:pt idx="30">
                  <c:v>5.34</c:v>
                </c:pt>
                <c:pt idx="31">
                  <c:v>5.34</c:v>
                </c:pt>
                <c:pt idx="32">
                  <c:v>5.87</c:v>
                </c:pt>
                <c:pt idx="33">
                  <c:v>5.96</c:v>
                </c:pt>
                <c:pt idx="34">
                  <c:v>5.56</c:v>
                </c:pt>
                <c:pt idx="35">
                  <c:v>5.61</c:v>
                </c:pt>
                <c:pt idx="36">
                  <c:v>5.67</c:v>
                </c:pt>
                <c:pt idx="37">
                  <c:v>5.8</c:v>
                </c:pt>
                <c:pt idx="38">
                  <c:v>5.59</c:v>
                </c:pt>
                <c:pt idx="39">
                  <c:v>5.8</c:v>
                </c:pt>
                <c:pt idx="40">
                  <c:v>6.18</c:v>
                </c:pt>
                <c:pt idx="41">
                  <c:v>6.3</c:v>
                </c:pt>
                <c:pt idx="42">
                  <c:v>6.46</c:v>
                </c:pt>
                <c:pt idx="43">
                  <c:v>6.61</c:v>
                </c:pt>
                <c:pt idx="44">
                  <c:v>6.56</c:v>
                </c:pt>
                <c:pt idx="45">
                  <c:v>6.41</c:v>
                </c:pt>
                <c:pt idx="46">
                  <c:v>6.45</c:v>
                </c:pt>
                <c:pt idx="47">
                  <c:v>6.67</c:v>
                </c:pt>
                <c:pt idx="48">
                  <c:v>6.47</c:v>
                </c:pt>
                <c:pt idx="49">
                  <c:v>6.34</c:v>
                </c:pt>
                <c:pt idx="50">
                  <c:v>6.55</c:v>
                </c:pt>
                <c:pt idx="51">
                  <c:v>6.3</c:v>
                </c:pt>
                <c:pt idx="52">
                  <c:v>6.52</c:v>
                </c:pt>
                <c:pt idx="53">
                  <c:v>6.62</c:v>
                </c:pt>
                <c:pt idx="54">
                  <c:v>6.77</c:v>
                </c:pt>
                <c:pt idx="55">
                  <c:v>6.91</c:v>
                </c:pt>
                <c:pt idx="56">
                  <c:v>7.06</c:v>
                </c:pt>
                <c:pt idx="57">
                  <c:v>7.1</c:v>
                </c:pt>
                <c:pt idx="58">
                  <c:v>7.5</c:v>
                </c:pt>
                <c:pt idx="59">
                  <c:v>7.55</c:v>
                </c:pt>
                <c:pt idx="60">
                  <c:v>7.7</c:v>
                </c:pt>
                <c:pt idx="61">
                  <c:v>7.71</c:v>
                </c:pt>
                <c:pt idx="62">
                  <c:v>8.0299999999999994</c:v>
                </c:pt>
                <c:pt idx="63">
                  <c:v>8.25</c:v>
                </c:pt>
                <c:pt idx="64">
                  <c:v>8.48</c:v>
                </c:pt>
                <c:pt idx="65">
                  <c:v>8.81</c:v>
                </c:pt>
                <c:pt idx="66">
                  <c:v>8.68</c:v>
                </c:pt>
                <c:pt idx="67">
                  <c:v>8.93</c:v>
                </c:pt>
              </c:numCache>
            </c:numRef>
          </c:val>
          <c:smooth val="0"/>
          <c:extLst>
            <c:ext xmlns:c16="http://schemas.microsoft.com/office/drawing/2014/chart" uri="{C3380CC4-5D6E-409C-BE32-E72D297353CC}">
              <c16:uniqueId val="{00000002-B130-A440-8C0D-9C7151C2F896}"/>
            </c:ext>
          </c:extLst>
        </c:ser>
        <c:ser>
          <c:idx val="3"/>
          <c:order val="3"/>
          <c:tx>
            <c:strRef>
              <c:f>'[1]Hist. Tm per Gm Data and Charts'!$BF$3</c:f>
              <c:strCache>
                <c:ptCount val="1"/>
                <c:pt idx="0">
                  <c:v>HR</c:v>
                </c:pt>
              </c:strCache>
            </c:strRef>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'[1]Hist. Tm per Gm Data and Charts'!$BF$4:$BF$71</c:f>
              <c:numCache>
                <c:formatCode>General</c:formatCode>
                <c:ptCount val="68"/>
                <c:pt idx="0">
                  <c:v>0.78</c:v>
                </c:pt>
                <c:pt idx="1">
                  <c:v>0.9</c:v>
                </c:pt>
                <c:pt idx="2">
                  <c:v>0.93</c:v>
                </c:pt>
                <c:pt idx="3">
                  <c:v>0.89</c:v>
                </c:pt>
                <c:pt idx="4">
                  <c:v>0.91</c:v>
                </c:pt>
                <c:pt idx="5">
                  <c:v>0.91</c:v>
                </c:pt>
                <c:pt idx="6">
                  <c:v>0.86</c:v>
                </c:pt>
                <c:pt idx="7">
                  <c:v>0.95</c:v>
                </c:pt>
                <c:pt idx="8">
                  <c:v>0.93</c:v>
                </c:pt>
                <c:pt idx="9">
                  <c:v>0.84</c:v>
                </c:pt>
                <c:pt idx="10">
                  <c:v>0.85</c:v>
                </c:pt>
                <c:pt idx="11">
                  <c:v>0.83</c:v>
                </c:pt>
                <c:pt idx="12">
                  <c:v>0.85</c:v>
                </c:pt>
                <c:pt idx="13">
                  <c:v>0.71</c:v>
                </c:pt>
                <c:pt idx="14">
                  <c:v>0.61</c:v>
                </c:pt>
                <c:pt idx="15">
                  <c:v>0.8</c:v>
                </c:pt>
                <c:pt idx="16">
                  <c:v>0.88</c:v>
                </c:pt>
                <c:pt idx="17">
                  <c:v>0.74</c:v>
                </c:pt>
                <c:pt idx="18">
                  <c:v>0.68</c:v>
                </c:pt>
                <c:pt idx="19">
                  <c:v>0.8</c:v>
                </c:pt>
                <c:pt idx="20">
                  <c:v>0.68</c:v>
                </c:pt>
                <c:pt idx="21">
                  <c:v>0.7</c:v>
                </c:pt>
                <c:pt idx="22">
                  <c:v>0.57999999999999996</c:v>
                </c:pt>
                <c:pt idx="23">
                  <c:v>0.87</c:v>
                </c:pt>
                <c:pt idx="24">
                  <c:v>0.7</c:v>
                </c:pt>
                <c:pt idx="25">
                  <c:v>0.82</c:v>
                </c:pt>
                <c:pt idx="26">
                  <c:v>0.73</c:v>
                </c:pt>
                <c:pt idx="27">
                  <c:v>0.64</c:v>
                </c:pt>
                <c:pt idx="28">
                  <c:v>0.8</c:v>
                </c:pt>
                <c:pt idx="29">
                  <c:v>0.78</c:v>
                </c:pt>
                <c:pt idx="30">
                  <c:v>0.77</c:v>
                </c:pt>
                <c:pt idx="31">
                  <c:v>0.86</c:v>
                </c:pt>
                <c:pt idx="32">
                  <c:v>0.91</c:v>
                </c:pt>
                <c:pt idx="33">
                  <c:v>1.06</c:v>
                </c:pt>
                <c:pt idx="34">
                  <c:v>0.76</c:v>
                </c:pt>
                <c:pt idx="35">
                  <c:v>0.73</c:v>
                </c:pt>
                <c:pt idx="36">
                  <c:v>0.79</c:v>
                </c:pt>
                <c:pt idx="37">
                  <c:v>0.8</c:v>
                </c:pt>
                <c:pt idx="38">
                  <c:v>0.72</c:v>
                </c:pt>
                <c:pt idx="39">
                  <c:v>0.89</c:v>
                </c:pt>
                <c:pt idx="40">
                  <c:v>1.03</c:v>
                </c:pt>
                <c:pt idx="41">
                  <c:v>1.01</c:v>
                </c:pt>
                <c:pt idx="42">
                  <c:v>1.0900000000000001</c:v>
                </c:pt>
                <c:pt idx="43">
                  <c:v>1.02</c:v>
                </c:pt>
                <c:pt idx="44">
                  <c:v>1.04</c:v>
                </c:pt>
                <c:pt idx="45">
                  <c:v>1.1399999999999999</c:v>
                </c:pt>
                <c:pt idx="46">
                  <c:v>1.17</c:v>
                </c:pt>
                <c:pt idx="47">
                  <c:v>1.1200000000000001</c:v>
                </c:pt>
                <c:pt idx="48">
                  <c:v>1.04</c:v>
                </c:pt>
                <c:pt idx="49">
                  <c:v>1.07</c:v>
                </c:pt>
                <c:pt idx="50">
                  <c:v>1.1200000000000001</c:v>
                </c:pt>
                <c:pt idx="51">
                  <c:v>1.03</c:v>
                </c:pt>
                <c:pt idx="52">
                  <c:v>1.1100000000000001</c:v>
                </c:pt>
                <c:pt idx="53">
                  <c:v>1.02</c:v>
                </c:pt>
                <c:pt idx="54">
                  <c:v>1</c:v>
                </c:pt>
                <c:pt idx="55">
                  <c:v>1.04</c:v>
                </c:pt>
                <c:pt idx="56">
                  <c:v>0.95</c:v>
                </c:pt>
                <c:pt idx="57">
                  <c:v>0.94</c:v>
                </c:pt>
                <c:pt idx="58">
                  <c:v>1.02</c:v>
                </c:pt>
                <c:pt idx="59">
                  <c:v>0.96</c:v>
                </c:pt>
                <c:pt idx="60">
                  <c:v>0.86</c:v>
                </c:pt>
                <c:pt idx="61">
                  <c:v>1.01</c:v>
                </c:pt>
                <c:pt idx="62">
                  <c:v>1.1599999999999999</c:v>
                </c:pt>
                <c:pt idx="63">
                  <c:v>1.26</c:v>
                </c:pt>
                <c:pt idx="64">
                  <c:v>1.1499999999999999</c:v>
                </c:pt>
                <c:pt idx="65">
                  <c:v>1.39</c:v>
                </c:pt>
                <c:pt idx="66">
                  <c:v>1.28</c:v>
                </c:pt>
                <c:pt idx="67">
                  <c:v>1.17</c:v>
                </c:pt>
              </c:numCache>
            </c:numRef>
          </c:val>
          <c:smooth val="0"/>
          <c:extLst>
            <c:ext xmlns:c16="http://schemas.microsoft.com/office/drawing/2014/chart" uri="{C3380CC4-5D6E-409C-BE32-E72D297353CC}">
              <c16:uniqueId val="{00000003-B130-A440-8C0D-9C7151C2F896}"/>
            </c:ext>
          </c:extLst>
        </c:ser>
        <c:ser>
          <c:idx val="4"/>
          <c:order val="4"/>
          <c:tx>
            <c:strRef>
              <c:f>'[1]Hist. Tm per Gm Data and Charts'!$BI$3</c:f>
              <c:strCache>
                <c:ptCount val="1"/>
                <c:pt idx="0">
                  <c:v>BAbip</c:v>
                </c:pt>
              </c:strCache>
            </c:strRef>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'[1]Hist. Tm per Gm Data and Charts'!$BI$4:$BI$71</c:f>
              <c:numCache>
                <c:formatCode>General</c:formatCode>
                <c:ptCount val="68"/>
                <c:pt idx="0">
                  <c:v>0.27500000000000002</c:v>
                </c:pt>
                <c:pt idx="1">
                  <c:v>0.27200000000000002</c:v>
                </c:pt>
                <c:pt idx="2">
                  <c:v>0.27400000000000002</c:v>
                </c:pt>
                <c:pt idx="3">
                  <c:v>0.27500000000000002</c:v>
                </c:pt>
                <c:pt idx="4">
                  <c:v>0.27700000000000002</c:v>
                </c:pt>
                <c:pt idx="5">
                  <c:v>0.27500000000000002</c:v>
                </c:pt>
                <c:pt idx="6">
                  <c:v>0.27700000000000002</c:v>
                </c:pt>
                <c:pt idx="7">
                  <c:v>0.27900000000000003</c:v>
                </c:pt>
                <c:pt idx="8">
                  <c:v>0.28100000000000003</c:v>
                </c:pt>
                <c:pt idx="9">
                  <c:v>0.27300000000000002</c:v>
                </c:pt>
                <c:pt idx="10">
                  <c:v>0.27900000000000003</c:v>
                </c:pt>
                <c:pt idx="11">
                  <c:v>0.27400000000000002</c:v>
                </c:pt>
                <c:pt idx="12">
                  <c:v>0.27600000000000002</c:v>
                </c:pt>
                <c:pt idx="13">
                  <c:v>0.27400000000000002</c:v>
                </c:pt>
                <c:pt idx="14">
                  <c:v>0.26900000000000002</c:v>
                </c:pt>
                <c:pt idx="15">
                  <c:v>0.27600000000000002</c:v>
                </c:pt>
                <c:pt idx="16">
                  <c:v>0.28100000000000003</c:v>
                </c:pt>
                <c:pt idx="17">
                  <c:v>0.27600000000000002</c:v>
                </c:pt>
                <c:pt idx="18">
                  <c:v>0.27200000000000002</c:v>
                </c:pt>
                <c:pt idx="19">
                  <c:v>0.28100000000000003</c:v>
                </c:pt>
                <c:pt idx="20">
                  <c:v>0.28199999999999997</c:v>
                </c:pt>
                <c:pt idx="21">
                  <c:v>0.28199999999999997</c:v>
                </c:pt>
                <c:pt idx="22">
                  <c:v>0.28100000000000003</c:v>
                </c:pt>
                <c:pt idx="23">
                  <c:v>0.28699999999999998</c:v>
                </c:pt>
                <c:pt idx="24">
                  <c:v>0.28000000000000003</c:v>
                </c:pt>
                <c:pt idx="25">
                  <c:v>0.28599999999999998</c:v>
                </c:pt>
                <c:pt idx="26">
                  <c:v>0.28699999999999998</c:v>
                </c:pt>
                <c:pt idx="27">
                  <c:v>0.27900000000000003</c:v>
                </c:pt>
                <c:pt idx="28">
                  <c:v>0.28399999999999997</c:v>
                </c:pt>
                <c:pt idx="29">
                  <c:v>0.28499999999999998</c:v>
                </c:pt>
                <c:pt idx="30">
                  <c:v>0.28599999999999998</c:v>
                </c:pt>
                <c:pt idx="31">
                  <c:v>0.28100000000000003</c:v>
                </c:pt>
                <c:pt idx="32">
                  <c:v>0.28599999999999998</c:v>
                </c:pt>
                <c:pt idx="33">
                  <c:v>0.28899999999999998</c:v>
                </c:pt>
                <c:pt idx="34">
                  <c:v>0.28199999999999997</c:v>
                </c:pt>
                <c:pt idx="35">
                  <c:v>0.28299999999999997</c:v>
                </c:pt>
                <c:pt idx="36">
                  <c:v>0.28699999999999998</c:v>
                </c:pt>
                <c:pt idx="37">
                  <c:v>0.28499999999999998</c:v>
                </c:pt>
                <c:pt idx="38">
                  <c:v>0.28499999999999998</c:v>
                </c:pt>
                <c:pt idx="39">
                  <c:v>0.29399999999999998</c:v>
                </c:pt>
                <c:pt idx="40">
                  <c:v>0.3</c:v>
                </c:pt>
                <c:pt idx="41">
                  <c:v>0.29799999999999999</c:v>
                </c:pt>
                <c:pt idx="42">
                  <c:v>0.30099999999999999</c:v>
                </c:pt>
                <c:pt idx="43">
                  <c:v>0.30099999999999999</c:v>
                </c:pt>
                <c:pt idx="44">
                  <c:v>0.29899999999999999</c:v>
                </c:pt>
                <c:pt idx="45">
                  <c:v>0.30199999999999999</c:v>
                </c:pt>
                <c:pt idx="46">
                  <c:v>0.3</c:v>
                </c:pt>
                <c:pt idx="47">
                  <c:v>0.29599999999999999</c:v>
                </c:pt>
                <c:pt idx="48">
                  <c:v>0.29299999999999998</c:v>
                </c:pt>
                <c:pt idx="49">
                  <c:v>0.29399999999999998</c:v>
                </c:pt>
                <c:pt idx="50">
                  <c:v>0.29699999999999999</c:v>
                </c:pt>
                <c:pt idx="51">
                  <c:v>0.29499999999999998</c:v>
                </c:pt>
                <c:pt idx="52">
                  <c:v>0.30099999999999999</c:v>
                </c:pt>
                <c:pt idx="53">
                  <c:v>0.30199999999999999</c:v>
                </c:pt>
                <c:pt idx="54">
                  <c:v>0.3</c:v>
                </c:pt>
                <c:pt idx="55">
                  <c:v>0.29899999999999999</c:v>
                </c:pt>
                <c:pt idx="56">
                  <c:v>0.29699999999999999</c:v>
                </c:pt>
                <c:pt idx="57">
                  <c:v>0.29499999999999998</c:v>
                </c:pt>
                <c:pt idx="58">
                  <c:v>0.29699999999999999</c:v>
                </c:pt>
                <c:pt idx="59">
                  <c:v>0.29699999999999999</c:v>
                </c:pt>
                <c:pt idx="60">
                  <c:v>0.29799999999999999</c:v>
                </c:pt>
                <c:pt idx="61">
                  <c:v>0.29899999999999999</c:v>
                </c:pt>
                <c:pt idx="62">
                  <c:v>0.3</c:v>
                </c:pt>
                <c:pt idx="63">
                  <c:v>0.3</c:v>
                </c:pt>
                <c:pt idx="64">
                  <c:v>0.29499999999999998</c:v>
                </c:pt>
                <c:pt idx="65">
                  <c:v>0.29799999999999999</c:v>
                </c:pt>
                <c:pt idx="66">
                  <c:v>0.29199999999999998</c:v>
                </c:pt>
                <c:pt idx="67">
                  <c:v>0.28899999999999998</c:v>
                </c:pt>
              </c:numCache>
            </c:numRef>
          </c:val>
          <c:smooth val="0"/>
          <c:extLst>
            <c:ext xmlns:c16="http://schemas.microsoft.com/office/drawing/2014/chart" uri="{C3380CC4-5D6E-409C-BE32-E72D297353CC}">
              <c16:uniqueId val="{00000004-B130-A440-8C0D-9C7151C2F896}"/>
            </c:ext>
          </c:extLst>
        </c:ser>
        <c:dLbls>
          <c:showLegendKey val="0"/>
          <c:showVal val="0"/>
          <c:showCatName val="0"/>
          <c:showSerName val="0"/>
          <c:showPercent val="0"/>
          <c:showBubbleSize val="0"/>
        </c:dLbls>
        <c:smooth val="0"/>
        <c:axId val="1818799328"/>
        <c:axId val="1"/>
      </c:lineChart>
      <c:catAx>
        <c:axId val="1818799328"/>
        <c:scaling>
          <c:orientation val="minMax"/>
        </c:scaling>
        <c:delete val="1"/>
        <c:axPos val="b"/>
        <c:majorTickMark val="none"/>
        <c:minorTickMark val="none"/>
        <c:tickLblPos val="nextTo"/>
        <c:crossAx val="1"/>
        <c:crosses val="autoZero"/>
        <c:auto val="1"/>
        <c:lblAlgn val="ctr"/>
        <c:lblOffset val="100"/>
        <c:noMultiLvlLbl val="0"/>
      </c:catAx>
      <c:valAx>
        <c:axId val="1"/>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8187993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400"/>
              <a:t>Game Outcomes/Tm/Gm: 1954 - 2021</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lineChart>
        <c:grouping val="standard"/>
        <c:varyColors val="0"/>
        <c:ser>
          <c:idx val="0"/>
          <c:order val="0"/>
          <c:tx>
            <c:strRef>
              <c:f>'[1]Hist. Tm per Gm Data and Charts'!$BJ$3</c:f>
              <c:strCache>
                <c:ptCount val="1"/>
                <c:pt idx="0">
                  <c:v>R/G</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val>
            <c:numRef>
              <c:f>'[1]Hist. Tm per Gm Data and Charts'!$BJ$4:$BJ$71</c:f>
              <c:numCache>
                <c:formatCode>General</c:formatCode>
                <c:ptCount val="68"/>
                <c:pt idx="0">
                  <c:v>4.38</c:v>
                </c:pt>
                <c:pt idx="1">
                  <c:v>4.49</c:v>
                </c:pt>
                <c:pt idx="2">
                  <c:v>4.45</c:v>
                </c:pt>
                <c:pt idx="3">
                  <c:v>4.3099999999999996</c:v>
                </c:pt>
                <c:pt idx="4">
                  <c:v>4.28</c:v>
                </c:pt>
                <c:pt idx="5">
                  <c:v>4.38</c:v>
                </c:pt>
                <c:pt idx="6">
                  <c:v>4.3099999999999996</c:v>
                </c:pt>
                <c:pt idx="7">
                  <c:v>4.53</c:v>
                </c:pt>
                <c:pt idx="8">
                  <c:v>4.46</c:v>
                </c:pt>
                <c:pt idx="9">
                  <c:v>3.95</c:v>
                </c:pt>
                <c:pt idx="10">
                  <c:v>4.04</c:v>
                </c:pt>
                <c:pt idx="11">
                  <c:v>3.99</c:v>
                </c:pt>
                <c:pt idx="12">
                  <c:v>3.99</c:v>
                </c:pt>
                <c:pt idx="13">
                  <c:v>3.77</c:v>
                </c:pt>
                <c:pt idx="14">
                  <c:v>3.42</c:v>
                </c:pt>
                <c:pt idx="15">
                  <c:v>4.07</c:v>
                </c:pt>
                <c:pt idx="16">
                  <c:v>4.34</c:v>
                </c:pt>
                <c:pt idx="17">
                  <c:v>3.89</c:v>
                </c:pt>
                <c:pt idx="18">
                  <c:v>3.69</c:v>
                </c:pt>
                <c:pt idx="19">
                  <c:v>4.21</c:v>
                </c:pt>
                <c:pt idx="20">
                  <c:v>4.12</c:v>
                </c:pt>
                <c:pt idx="21">
                  <c:v>4.21</c:v>
                </c:pt>
                <c:pt idx="22">
                  <c:v>3.99</c:v>
                </c:pt>
                <c:pt idx="23">
                  <c:v>4.47</c:v>
                </c:pt>
                <c:pt idx="24">
                  <c:v>4.0999999999999996</c:v>
                </c:pt>
                <c:pt idx="25">
                  <c:v>4.46</c:v>
                </c:pt>
                <c:pt idx="26">
                  <c:v>4.29</c:v>
                </c:pt>
                <c:pt idx="27">
                  <c:v>4</c:v>
                </c:pt>
                <c:pt idx="28">
                  <c:v>4.3</c:v>
                </c:pt>
                <c:pt idx="29">
                  <c:v>4.3099999999999996</c:v>
                </c:pt>
                <c:pt idx="30">
                  <c:v>4.26</c:v>
                </c:pt>
                <c:pt idx="31">
                  <c:v>4.33</c:v>
                </c:pt>
                <c:pt idx="32">
                  <c:v>4.41</c:v>
                </c:pt>
                <c:pt idx="33">
                  <c:v>4.72</c:v>
                </c:pt>
                <c:pt idx="34">
                  <c:v>4.1399999999999997</c:v>
                </c:pt>
                <c:pt idx="35">
                  <c:v>4.13</c:v>
                </c:pt>
                <c:pt idx="36">
                  <c:v>4.26</c:v>
                </c:pt>
                <c:pt idx="37">
                  <c:v>4.3099999999999996</c:v>
                </c:pt>
                <c:pt idx="38">
                  <c:v>4.12</c:v>
                </c:pt>
                <c:pt idx="39">
                  <c:v>4.5999999999999996</c:v>
                </c:pt>
                <c:pt idx="40">
                  <c:v>4.92</c:v>
                </c:pt>
                <c:pt idx="41">
                  <c:v>4.8499999999999996</c:v>
                </c:pt>
                <c:pt idx="42">
                  <c:v>5.04</c:v>
                </c:pt>
                <c:pt idx="43">
                  <c:v>4.7699999999999996</c:v>
                </c:pt>
                <c:pt idx="44">
                  <c:v>4.79</c:v>
                </c:pt>
                <c:pt idx="45">
                  <c:v>5.08</c:v>
                </c:pt>
                <c:pt idx="46">
                  <c:v>5.14</c:v>
                </c:pt>
                <c:pt idx="47">
                  <c:v>4.78</c:v>
                </c:pt>
                <c:pt idx="48">
                  <c:v>4.62</c:v>
                </c:pt>
                <c:pt idx="49">
                  <c:v>4.7300000000000004</c:v>
                </c:pt>
                <c:pt idx="50">
                  <c:v>4.8099999999999996</c:v>
                </c:pt>
                <c:pt idx="51">
                  <c:v>4.59</c:v>
                </c:pt>
                <c:pt idx="52">
                  <c:v>4.8600000000000003</c:v>
                </c:pt>
                <c:pt idx="53">
                  <c:v>4.8</c:v>
                </c:pt>
                <c:pt idx="54">
                  <c:v>4.6500000000000004</c:v>
                </c:pt>
                <c:pt idx="55">
                  <c:v>4.6100000000000003</c:v>
                </c:pt>
                <c:pt idx="56">
                  <c:v>4.38</c:v>
                </c:pt>
                <c:pt idx="57">
                  <c:v>4.28</c:v>
                </c:pt>
                <c:pt idx="58">
                  <c:v>4.32</c:v>
                </c:pt>
                <c:pt idx="59">
                  <c:v>4.17</c:v>
                </c:pt>
                <c:pt idx="60">
                  <c:v>4.07</c:v>
                </c:pt>
                <c:pt idx="61">
                  <c:v>4.25</c:v>
                </c:pt>
                <c:pt idx="62">
                  <c:v>4.4800000000000004</c:v>
                </c:pt>
                <c:pt idx="63">
                  <c:v>4.6500000000000004</c:v>
                </c:pt>
                <c:pt idx="64">
                  <c:v>4.45</c:v>
                </c:pt>
                <c:pt idx="65">
                  <c:v>4.83</c:v>
                </c:pt>
                <c:pt idx="66">
                  <c:v>4.6500000000000004</c:v>
                </c:pt>
                <c:pt idx="67">
                  <c:v>4.41</c:v>
                </c:pt>
              </c:numCache>
            </c:numRef>
          </c:val>
          <c:smooth val="0"/>
          <c:extLst>
            <c:ext xmlns:c16="http://schemas.microsoft.com/office/drawing/2014/chart" uri="{C3380CC4-5D6E-409C-BE32-E72D297353CC}">
              <c16:uniqueId val="{00000000-F27C-A843-B028-7C3037846CC3}"/>
            </c:ext>
          </c:extLst>
        </c:ser>
        <c:ser>
          <c:idx val="1"/>
          <c:order val="1"/>
          <c:tx>
            <c:strRef>
              <c:f>'[1]Hist. Tm per Gm Data and Charts'!$BK$3</c:f>
              <c:strCache>
                <c:ptCount val="1"/>
                <c:pt idx="0">
                  <c:v>K/BB</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val>
            <c:numRef>
              <c:f>'[1]Hist. Tm per Gm Data and Charts'!$BK$4:$BK$71</c:f>
              <c:numCache>
                <c:formatCode>General</c:formatCode>
                <c:ptCount val="68"/>
                <c:pt idx="0">
                  <c:v>1.1299999999999999</c:v>
                </c:pt>
                <c:pt idx="1">
                  <c:v>1.2</c:v>
                </c:pt>
                <c:pt idx="2">
                  <c:v>1.28</c:v>
                </c:pt>
                <c:pt idx="3">
                  <c:v>1.46</c:v>
                </c:pt>
                <c:pt idx="4">
                  <c:v>1.5</c:v>
                </c:pt>
                <c:pt idx="5">
                  <c:v>1.54</c:v>
                </c:pt>
                <c:pt idx="6">
                  <c:v>1.53</c:v>
                </c:pt>
                <c:pt idx="7">
                  <c:v>1.51</c:v>
                </c:pt>
                <c:pt idx="8">
                  <c:v>1.61</c:v>
                </c:pt>
                <c:pt idx="9">
                  <c:v>1.96</c:v>
                </c:pt>
                <c:pt idx="10">
                  <c:v>2</c:v>
                </c:pt>
                <c:pt idx="11">
                  <c:v>1.92</c:v>
                </c:pt>
                <c:pt idx="12">
                  <c:v>2.02</c:v>
                </c:pt>
                <c:pt idx="13">
                  <c:v>2.0099999999999998</c:v>
                </c:pt>
                <c:pt idx="14">
                  <c:v>2.09</c:v>
                </c:pt>
                <c:pt idx="15">
                  <c:v>1.67</c:v>
                </c:pt>
                <c:pt idx="16">
                  <c:v>1.63</c:v>
                </c:pt>
                <c:pt idx="17">
                  <c:v>1.67</c:v>
                </c:pt>
                <c:pt idx="18">
                  <c:v>1.77</c:v>
                </c:pt>
                <c:pt idx="19">
                  <c:v>1.55</c:v>
                </c:pt>
                <c:pt idx="20">
                  <c:v>1.5</c:v>
                </c:pt>
                <c:pt idx="21">
                  <c:v>1.44</c:v>
                </c:pt>
                <c:pt idx="22">
                  <c:v>1.51</c:v>
                </c:pt>
                <c:pt idx="23">
                  <c:v>1.58</c:v>
                </c:pt>
                <c:pt idx="24">
                  <c:v>1.48</c:v>
                </c:pt>
                <c:pt idx="25">
                  <c:v>1.47</c:v>
                </c:pt>
                <c:pt idx="26">
                  <c:v>1.53</c:v>
                </c:pt>
                <c:pt idx="27">
                  <c:v>1.49</c:v>
                </c:pt>
                <c:pt idx="28">
                  <c:v>1.6</c:v>
                </c:pt>
                <c:pt idx="29">
                  <c:v>1.61</c:v>
                </c:pt>
                <c:pt idx="30">
                  <c:v>1.69</c:v>
                </c:pt>
                <c:pt idx="31">
                  <c:v>1.62</c:v>
                </c:pt>
                <c:pt idx="32">
                  <c:v>1.74</c:v>
                </c:pt>
                <c:pt idx="33">
                  <c:v>1.74</c:v>
                </c:pt>
                <c:pt idx="34">
                  <c:v>1.8</c:v>
                </c:pt>
                <c:pt idx="35">
                  <c:v>1.75</c:v>
                </c:pt>
                <c:pt idx="36">
                  <c:v>1.72</c:v>
                </c:pt>
                <c:pt idx="37">
                  <c:v>1.74</c:v>
                </c:pt>
                <c:pt idx="38">
                  <c:v>1.72</c:v>
                </c:pt>
                <c:pt idx="39">
                  <c:v>1.74</c:v>
                </c:pt>
                <c:pt idx="40">
                  <c:v>1.78</c:v>
                </c:pt>
                <c:pt idx="41">
                  <c:v>1.79</c:v>
                </c:pt>
                <c:pt idx="42">
                  <c:v>1.82</c:v>
                </c:pt>
                <c:pt idx="43">
                  <c:v>1.91</c:v>
                </c:pt>
                <c:pt idx="44">
                  <c:v>1.94</c:v>
                </c:pt>
                <c:pt idx="45">
                  <c:v>1.74</c:v>
                </c:pt>
                <c:pt idx="46">
                  <c:v>1.72</c:v>
                </c:pt>
                <c:pt idx="47">
                  <c:v>2.0499999999999998</c:v>
                </c:pt>
                <c:pt idx="48">
                  <c:v>1.93</c:v>
                </c:pt>
                <c:pt idx="49">
                  <c:v>1.94</c:v>
                </c:pt>
                <c:pt idx="50">
                  <c:v>1.96</c:v>
                </c:pt>
                <c:pt idx="51">
                  <c:v>2.02</c:v>
                </c:pt>
                <c:pt idx="52">
                  <c:v>2</c:v>
                </c:pt>
                <c:pt idx="53">
                  <c:v>2</c:v>
                </c:pt>
                <c:pt idx="54">
                  <c:v>2.0099999999999998</c:v>
                </c:pt>
                <c:pt idx="55">
                  <c:v>2.02</c:v>
                </c:pt>
                <c:pt idx="56">
                  <c:v>2.17</c:v>
                </c:pt>
                <c:pt idx="57">
                  <c:v>2.2999999999999998</c:v>
                </c:pt>
                <c:pt idx="58">
                  <c:v>2.48</c:v>
                </c:pt>
                <c:pt idx="59">
                  <c:v>2.5099999999999998</c:v>
                </c:pt>
                <c:pt idx="60">
                  <c:v>2.67</c:v>
                </c:pt>
                <c:pt idx="61">
                  <c:v>2.66</c:v>
                </c:pt>
                <c:pt idx="62">
                  <c:v>2.58</c:v>
                </c:pt>
                <c:pt idx="63">
                  <c:v>2.5299999999999998</c:v>
                </c:pt>
                <c:pt idx="64">
                  <c:v>2.63</c:v>
                </c:pt>
                <c:pt idx="65">
                  <c:v>2.69</c:v>
                </c:pt>
                <c:pt idx="66">
                  <c:v>2.56</c:v>
                </c:pt>
                <c:pt idx="67">
                  <c:v>2.72</c:v>
                </c:pt>
              </c:numCache>
            </c:numRef>
          </c:val>
          <c:smooth val="0"/>
          <c:extLst>
            <c:ext xmlns:c16="http://schemas.microsoft.com/office/drawing/2014/chart" uri="{C3380CC4-5D6E-409C-BE32-E72D297353CC}">
              <c16:uniqueId val="{00000001-F27C-A843-B028-7C3037846CC3}"/>
            </c:ext>
          </c:extLst>
        </c:ser>
        <c:ser>
          <c:idx val="2"/>
          <c:order val="2"/>
          <c:tx>
            <c:strRef>
              <c:f>'[1]Hist. Tm per Gm Data and Charts'!$BL$3</c:f>
              <c:strCache>
                <c:ptCount val="1"/>
                <c:pt idx="0">
                  <c:v>R/GD</c:v>
                </c:pt>
              </c:strCache>
            </c:strRef>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'[1]Hist. Tm per Gm Data and Charts'!$BL$4:$BL$71</c:f>
              <c:numCache>
                <c:formatCode>General</c:formatCode>
                <c:ptCount val="68"/>
                <c:pt idx="0">
                  <c:v>2.1</c:v>
                </c:pt>
                <c:pt idx="1">
                  <c:v>2.1</c:v>
                </c:pt>
                <c:pt idx="2">
                  <c:v>2.1</c:v>
                </c:pt>
                <c:pt idx="3">
                  <c:v>1.3</c:v>
                </c:pt>
                <c:pt idx="4">
                  <c:v>1.5</c:v>
                </c:pt>
                <c:pt idx="5">
                  <c:v>1.4</c:v>
                </c:pt>
                <c:pt idx="6">
                  <c:v>1.3</c:v>
                </c:pt>
                <c:pt idx="7">
                  <c:v>1.4</c:v>
                </c:pt>
                <c:pt idx="8">
                  <c:v>1.6</c:v>
                </c:pt>
                <c:pt idx="9">
                  <c:v>1.9</c:v>
                </c:pt>
                <c:pt idx="10">
                  <c:v>1.9</c:v>
                </c:pt>
                <c:pt idx="11">
                  <c:v>2.1</c:v>
                </c:pt>
                <c:pt idx="12">
                  <c:v>1.3</c:v>
                </c:pt>
                <c:pt idx="13">
                  <c:v>1.4</c:v>
                </c:pt>
                <c:pt idx="14">
                  <c:v>1.3</c:v>
                </c:pt>
                <c:pt idx="15">
                  <c:v>2</c:v>
                </c:pt>
                <c:pt idx="16">
                  <c:v>1.4</c:v>
                </c:pt>
                <c:pt idx="17">
                  <c:v>1.9</c:v>
                </c:pt>
                <c:pt idx="18">
                  <c:v>1.7</c:v>
                </c:pt>
                <c:pt idx="19">
                  <c:v>1.5</c:v>
                </c:pt>
                <c:pt idx="20">
                  <c:v>1.6</c:v>
                </c:pt>
                <c:pt idx="21">
                  <c:v>1.8</c:v>
                </c:pt>
                <c:pt idx="22">
                  <c:v>2</c:v>
                </c:pt>
                <c:pt idx="23">
                  <c:v>1.8</c:v>
                </c:pt>
                <c:pt idx="24">
                  <c:v>1.7</c:v>
                </c:pt>
                <c:pt idx="25">
                  <c:v>1.8</c:v>
                </c:pt>
                <c:pt idx="26">
                  <c:v>1.5</c:v>
                </c:pt>
                <c:pt idx="27">
                  <c:v>1.7</c:v>
                </c:pt>
                <c:pt idx="28">
                  <c:v>2.1</c:v>
                </c:pt>
                <c:pt idx="29">
                  <c:v>1.5</c:v>
                </c:pt>
                <c:pt idx="30">
                  <c:v>1.5</c:v>
                </c:pt>
                <c:pt idx="31">
                  <c:v>1.8</c:v>
                </c:pt>
                <c:pt idx="32">
                  <c:v>1.4</c:v>
                </c:pt>
                <c:pt idx="33">
                  <c:v>1.6</c:v>
                </c:pt>
                <c:pt idx="34">
                  <c:v>1.6</c:v>
                </c:pt>
                <c:pt idx="35">
                  <c:v>1.3</c:v>
                </c:pt>
                <c:pt idx="36">
                  <c:v>1.3</c:v>
                </c:pt>
                <c:pt idx="37">
                  <c:v>1.5</c:v>
                </c:pt>
                <c:pt idx="38">
                  <c:v>1.5</c:v>
                </c:pt>
                <c:pt idx="39">
                  <c:v>1.9</c:v>
                </c:pt>
                <c:pt idx="40">
                  <c:v>1.9</c:v>
                </c:pt>
                <c:pt idx="41">
                  <c:v>1.9</c:v>
                </c:pt>
                <c:pt idx="42">
                  <c:v>2.2000000000000002</c:v>
                </c:pt>
                <c:pt idx="43">
                  <c:v>1.7</c:v>
                </c:pt>
                <c:pt idx="44">
                  <c:v>2.2000000000000002</c:v>
                </c:pt>
                <c:pt idx="45">
                  <c:v>1.9</c:v>
                </c:pt>
                <c:pt idx="46">
                  <c:v>1.6</c:v>
                </c:pt>
                <c:pt idx="47">
                  <c:v>1.7</c:v>
                </c:pt>
                <c:pt idx="48">
                  <c:v>2</c:v>
                </c:pt>
                <c:pt idx="49">
                  <c:v>2.4</c:v>
                </c:pt>
                <c:pt idx="50">
                  <c:v>2.1</c:v>
                </c:pt>
                <c:pt idx="51">
                  <c:v>1.7</c:v>
                </c:pt>
                <c:pt idx="52">
                  <c:v>1.4</c:v>
                </c:pt>
                <c:pt idx="53">
                  <c:v>1.8</c:v>
                </c:pt>
                <c:pt idx="54">
                  <c:v>1.7</c:v>
                </c:pt>
                <c:pt idx="55">
                  <c:v>1.7</c:v>
                </c:pt>
                <c:pt idx="56">
                  <c:v>2.1</c:v>
                </c:pt>
                <c:pt idx="57">
                  <c:v>2</c:v>
                </c:pt>
                <c:pt idx="58">
                  <c:v>1.4</c:v>
                </c:pt>
                <c:pt idx="59">
                  <c:v>2.1</c:v>
                </c:pt>
                <c:pt idx="60">
                  <c:v>1.5</c:v>
                </c:pt>
                <c:pt idx="61">
                  <c:v>2</c:v>
                </c:pt>
                <c:pt idx="62">
                  <c:v>1.6</c:v>
                </c:pt>
                <c:pt idx="63">
                  <c:v>1.8</c:v>
                </c:pt>
                <c:pt idx="64">
                  <c:v>1.7</c:v>
                </c:pt>
                <c:pt idx="65">
                  <c:v>2.2000000000000002</c:v>
                </c:pt>
                <c:pt idx="66">
                  <c:v>2.1</c:v>
                </c:pt>
                <c:pt idx="67">
                  <c:v>2.1</c:v>
                </c:pt>
              </c:numCache>
            </c:numRef>
          </c:val>
          <c:smooth val="0"/>
          <c:extLst>
            <c:ext xmlns:c16="http://schemas.microsoft.com/office/drawing/2014/chart" uri="{C3380CC4-5D6E-409C-BE32-E72D297353CC}">
              <c16:uniqueId val="{00000002-F27C-A843-B028-7C3037846CC3}"/>
            </c:ext>
          </c:extLst>
        </c:ser>
        <c:ser>
          <c:idx val="3"/>
          <c:order val="3"/>
          <c:tx>
            <c:strRef>
              <c:f>'[1]Hist. Tm per Gm Data and Charts'!$BM$3</c:f>
              <c:strCache>
                <c:ptCount val="1"/>
                <c:pt idx="0">
                  <c:v>E/GD</c:v>
                </c:pt>
              </c:strCache>
            </c:strRef>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'[1]Hist. Tm per Gm Data and Charts'!$BM$4:$BM$71</c:f>
              <c:numCache>
                <c:formatCode>General</c:formatCode>
                <c:ptCount val="68"/>
                <c:pt idx="0">
                  <c:v>0.4</c:v>
                </c:pt>
                <c:pt idx="1">
                  <c:v>0.4</c:v>
                </c:pt>
                <c:pt idx="2">
                  <c:v>0.4</c:v>
                </c:pt>
                <c:pt idx="3">
                  <c:v>0.4</c:v>
                </c:pt>
                <c:pt idx="4">
                  <c:v>0.3</c:v>
                </c:pt>
                <c:pt idx="5">
                  <c:v>0.3</c:v>
                </c:pt>
                <c:pt idx="6">
                  <c:v>0.4</c:v>
                </c:pt>
                <c:pt idx="7">
                  <c:v>0.5</c:v>
                </c:pt>
                <c:pt idx="8">
                  <c:v>0.4</c:v>
                </c:pt>
                <c:pt idx="9">
                  <c:v>0.7</c:v>
                </c:pt>
                <c:pt idx="10">
                  <c:v>0.5</c:v>
                </c:pt>
                <c:pt idx="11">
                  <c:v>0.4</c:v>
                </c:pt>
                <c:pt idx="12">
                  <c:v>0.4</c:v>
                </c:pt>
                <c:pt idx="13">
                  <c:v>0.3</c:v>
                </c:pt>
                <c:pt idx="14">
                  <c:v>0.4</c:v>
                </c:pt>
                <c:pt idx="15">
                  <c:v>0.5</c:v>
                </c:pt>
                <c:pt idx="16">
                  <c:v>0.3</c:v>
                </c:pt>
                <c:pt idx="17">
                  <c:v>0.5</c:v>
                </c:pt>
                <c:pt idx="18">
                  <c:v>0.4</c:v>
                </c:pt>
                <c:pt idx="19">
                  <c:v>0.3</c:v>
                </c:pt>
                <c:pt idx="20">
                  <c:v>0.5</c:v>
                </c:pt>
                <c:pt idx="21">
                  <c:v>0.5</c:v>
                </c:pt>
                <c:pt idx="22">
                  <c:v>0.5</c:v>
                </c:pt>
                <c:pt idx="23">
                  <c:v>0.6</c:v>
                </c:pt>
                <c:pt idx="24">
                  <c:v>0.5</c:v>
                </c:pt>
                <c:pt idx="25">
                  <c:v>0.5</c:v>
                </c:pt>
                <c:pt idx="26">
                  <c:v>0.5</c:v>
                </c:pt>
                <c:pt idx="27">
                  <c:v>0.6</c:v>
                </c:pt>
                <c:pt idx="28">
                  <c:v>0.5</c:v>
                </c:pt>
                <c:pt idx="29">
                  <c:v>0.4</c:v>
                </c:pt>
                <c:pt idx="30">
                  <c:v>0.3</c:v>
                </c:pt>
                <c:pt idx="31">
                  <c:v>0.4</c:v>
                </c:pt>
                <c:pt idx="32">
                  <c:v>0.5</c:v>
                </c:pt>
                <c:pt idx="33">
                  <c:v>0.3</c:v>
                </c:pt>
                <c:pt idx="34">
                  <c:v>0.4</c:v>
                </c:pt>
                <c:pt idx="35">
                  <c:v>0.5</c:v>
                </c:pt>
                <c:pt idx="36">
                  <c:v>0.4</c:v>
                </c:pt>
                <c:pt idx="37">
                  <c:v>0.4</c:v>
                </c:pt>
                <c:pt idx="38">
                  <c:v>0.5</c:v>
                </c:pt>
                <c:pt idx="39">
                  <c:v>0.5</c:v>
                </c:pt>
                <c:pt idx="40">
                  <c:v>0.4</c:v>
                </c:pt>
                <c:pt idx="41">
                  <c:v>0.4</c:v>
                </c:pt>
                <c:pt idx="42">
                  <c:v>0.4</c:v>
                </c:pt>
                <c:pt idx="43">
                  <c:v>0.3</c:v>
                </c:pt>
                <c:pt idx="44">
                  <c:v>0.5</c:v>
                </c:pt>
                <c:pt idx="45">
                  <c:v>0.6</c:v>
                </c:pt>
                <c:pt idx="46">
                  <c:v>0.4</c:v>
                </c:pt>
                <c:pt idx="47">
                  <c:v>0.4</c:v>
                </c:pt>
                <c:pt idx="48">
                  <c:v>0.4</c:v>
                </c:pt>
                <c:pt idx="49">
                  <c:v>0.5</c:v>
                </c:pt>
                <c:pt idx="50">
                  <c:v>0.4</c:v>
                </c:pt>
                <c:pt idx="51">
                  <c:v>0.2</c:v>
                </c:pt>
                <c:pt idx="52">
                  <c:v>0.4</c:v>
                </c:pt>
                <c:pt idx="53">
                  <c:v>0.4</c:v>
                </c:pt>
                <c:pt idx="54">
                  <c:v>0.4</c:v>
                </c:pt>
                <c:pt idx="55">
                  <c:v>0.5</c:v>
                </c:pt>
                <c:pt idx="56">
                  <c:v>0.4</c:v>
                </c:pt>
                <c:pt idx="57">
                  <c:v>0.4</c:v>
                </c:pt>
                <c:pt idx="58">
                  <c:v>0.3</c:v>
                </c:pt>
                <c:pt idx="59">
                  <c:v>0.4</c:v>
                </c:pt>
                <c:pt idx="60">
                  <c:v>0.3</c:v>
                </c:pt>
                <c:pt idx="61">
                  <c:v>0.3</c:v>
                </c:pt>
                <c:pt idx="62">
                  <c:v>0.4</c:v>
                </c:pt>
                <c:pt idx="63">
                  <c:v>0.3</c:v>
                </c:pt>
                <c:pt idx="64">
                  <c:v>0.4</c:v>
                </c:pt>
                <c:pt idx="65">
                  <c:v>0.4</c:v>
                </c:pt>
                <c:pt idx="66">
                  <c:v>0.5</c:v>
                </c:pt>
                <c:pt idx="67">
                  <c:v>0.3</c:v>
                </c:pt>
              </c:numCache>
            </c:numRef>
          </c:val>
          <c:smooth val="0"/>
          <c:extLst>
            <c:ext xmlns:c16="http://schemas.microsoft.com/office/drawing/2014/chart" uri="{C3380CC4-5D6E-409C-BE32-E72D297353CC}">
              <c16:uniqueId val="{00000003-F27C-A843-B028-7C3037846CC3}"/>
            </c:ext>
          </c:extLst>
        </c:ser>
        <c:dLbls>
          <c:showLegendKey val="0"/>
          <c:showVal val="0"/>
          <c:showCatName val="0"/>
          <c:showSerName val="0"/>
          <c:showPercent val="0"/>
          <c:showBubbleSize val="0"/>
        </c:dLbls>
        <c:smooth val="0"/>
        <c:axId val="1873133424"/>
        <c:axId val="1"/>
      </c:lineChart>
      <c:catAx>
        <c:axId val="1873133424"/>
        <c:scaling>
          <c:orientation val="minMax"/>
        </c:scaling>
        <c:delete val="1"/>
        <c:axPos val="b"/>
        <c:majorTickMark val="none"/>
        <c:minorTickMark val="none"/>
        <c:tickLblPos val="nextTo"/>
        <c:crossAx val="1"/>
        <c:crosses val="autoZero"/>
        <c:auto val="1"/>
        <c:lblAlgn val="ctr"/>
        <c:lblOffset val="100"/>
        <c:noMultiLvlLbl val="0"/>
      </c:catAx>
      <c:valAx>
        <c:axId val="1"/>
        <c:scaling>
          <c:orientation val="minMax"/>
          <c:max val="10"/>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873133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400"/>
              <a:t>Game Outcomes/Tm/Gm: 1901 - 1953</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lineChart>
        <c:grouping val="standard"/>
        <c:varyColors val="0"/>
        <c:ser>
          <c:idx val="0"/>
          <c:order val="0"/>
          <c:tx>
            <c:strRef>
              <c:f>'[1]Hist. Tm per Gm Data and Charts'!$AW$3</c:f>
              <c:strCache>
                <c:ptCount val="1"/>
                <c:pt idx="0">
                  <c:v>R/G</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val>
            <c:numRef>
              <c:f>'[1]Hist. Tm per Gm Data and Charts'!$AW$4:$AW$56</c:f>
              <c:numCache>
                <c:formatCode>General</c:formatCode>
                <c:ptCount val="53"/>
                <c:pt idx="0">
                  <c:v>4.99</c:v>
                </c:pt>
                <c:pt idx="1">
                  <c:v>4.4400000000000004</c:v>
                </c:pt>
                <c:pt idx="2">
                  <c:v>4.4400000000000004</c:v>
                </c:pt>
                <c:pt idx="3">
                  <c:v>3.73</c:v>
                </c:pt>
                <c:pt idx="4">
                  <c:v>3.9</c:v>
                </c:pt>
                <c:pt idx="5">
                  <c:v>3.62</c:v>
                </c:pt>
                <c:pt idx="6">
                  <c:v>3.53</c:v>
                </c:pt>
                <c:pt idx="7">
                  <c:v>3.38</c:v>
                </c:pt>
                <c:pt idx="8">
                  <c:v>3.55</c:v>
                </c:pt>
                <c:pt idx="9">
                  <c:v>3.84</c:v>
                </c:pt>
                <c:pt idx="10">
                  <c:v>4.51</c:v>
                </c:pt>
                <c:pt idx="11">
                  <c:v>4.5199999999999996</c:v>
                </c:pt>
                <c:pt idx="12">
                  <c:v>4.04</c:v>
                </c:pt>
                <c:pt idx="13">
                  <c:v>3.87</c:v>
                </c:pt>
                <c:pt idx="14">
                  <c:v>3.81</c:v>
                </c:pt>
                <c:pt idx="15">
                  <c:v>3.56</c:v>
                </c:pt>
                <c:pt idx="16">
                  <c:v>3.58</c:v>
                </c:pt>
                <c:pt idx="17">
                  <c:v>3.63</c:v>
                </c:pt>
                <c:pt idx="18">
                  <c:v>3.87</c:v>
                </c:pt>
                <c:pt idx="19">
                  <c:v>4.4000000000000004</c:v>
                </c:pt>
                <c:pt idx="20">
                  <c:v>4.88</c:v>
                </c:pt>
                <c:pt idx="21">
                  <c:v>4.99</c:v>
                </c:pt>
                <c:pt idx="22">
                  <c:v>4.99</c:v>
                </c:pt>
                <c:pt idx="23">
                  <c:v>4.9000000000000004</c:v>
                </c:pt>
                <c:pt idx="24">
                  <c:v>5.24</c:v>
                </c:pt>
                <c:pt idx="25">
                  <c:v>4.83</c:v>
                </c:pt>
                <c:pt idx="26">
                  <c:v>4.84</c:v>
                </c:pt>
                <c:pt idx="27">
                  <c:v>4.83</c:v>
                </c:pt>
                <c:pt idx="28">
                  <c:v>5.31</c:v>
                </c:pt>
                <c:pt idx="29">
                  <c:v>5.51</c:v>
                </c:pt>
                <c:pt idx="30">
                  <c:v>4.84</c:v>
                </c:pt>
                <c:pt idx="31">
                  <c:v>4.88</c:v>
                </c:pt>
                <c:pt idx="32">
                  <c:v>4.55</c:v>
                </c:pt>
                <c:pt idx="33">
                  <c:v>4.8899999999999997</c:v>
                </c:pt>
                <c:pt idx="34">
                  <c:v>5.04</c:v>
                </c:pt>
                <c:pt idx="35">
                  <c:v>5.24</c:v>
                </c:pt>
                <c:pt idx="36">
                  <c:v>4.99</c:v>
                </c:pt>
                <c:pt idx="37">
                  <c:v>4.96</c:v>
                </c:pt>
                <c:pt idx="38">
                  <c:v>4.8600000000000003</c:v>
                </c:pt>
                <c:pt idx="39">
                  <c:v>4.75</c:v>
                </c:pt>
                <c:pt idx="40">
                  <c:v>4.5199999999999996</c:v>
                </c:pt>
                <c:pt idx="41">
                  <c:v>4.17</c:v>
                </c:pt>
                <c:pt idx="42">
                  <c:v>4.1100000000000003</c:v>
                </c:pt>
                <c:pt idx="43">
                  <c:v>4.2300000000000004</c:v>
                </c:pt>
                <c:pt idx="44">
                  <c:v>4.28</c:v>
                </c:pt>
                <c:pt idx="45">
                  <c:v>4.17</c:v>
                </c:pt>
                <c:pt idx="46">
                  <c:v>4.47</c:v>
                </c:pt>
                <c:pt idx="47">
                  <c:v>4.62</c:v>
                </c:pt>
                <c:pt idx="48">
                  <c:v>4.6100000000000003</c:v>
                </c:pt>
                <c:pt idx="49">
                  <c:v>4.8499999999999996</c:v>
                </c:pt>
                <c:pt idx="50">
                  <c:v>4.55</c:v>
                </c:pt>
                <c:pt idx="51">
                  <c:v>4.18</c:v>
                </c:pt>
                <c:pt idx="52">
                  <c:v>4.6100000000000003</c:v>
                </c:pt>
              </c:numCache>
            </c:numRef>
          </c:val>
          <c:smooth val="0"/>
          <c:extLst>
            <c:ext xmlns:c16="http://schemas.microsoft.com/office/drawing/2014/chart" uri="{C3380CC4-5D6E-409C-BE32-E72D297353CC}">
              <c16:uniqueId val="{00000000-ED24-364F-878B-E411DF9304C9}"/>
            </c:ext>
          </c:extLst>
        </c:ser>
        <c:ser>
          <c:idx val="1"/>
          <c:order val="1"/>
          <c:tx>
            <c:strRef>
              <c:f>'[1]Hist. Tm per Gm Data and Charts'!$AX$3</c:f>
              <c:strCache>
                <c:ptCount val="1"/>
                <c:pt idx="0">
                  <c:v>K/BB</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val>
            <c:numRef>
              <c:f>'[1]Hist. Tm per Gm Data and Charts'!$AX$4:$AX$56</c:f>
              <c:numCache>
                <c:formatCode>General</c:formatCode>
                <c:ptCount val="53"/>
                <c:pt idx="0">
                  <c:v>1.28</c:v>
                </c:pt>
                <c:pt idx="1">
                  <c:v>1.22</c:v>
                </c:pt>
                <c:pt idx="2">
                  <c:v>1.46</c:v>
                </c:pt>
                <c:pt idx="3">
                  <c:v>1.62</c:v>
                </c:pt>
                <c:pt idx="4">
                  <c:v>1.53</c:v>
                </c:pt>
                <c:pt idx="5">
                  <c:v>1.45</c:v>
                </c:pt>
                <c:pt idx="6">
                  <c:v>1.38</c:v>
                </c:pt>
                <c:pt idx="7">
                  <c:v>1.49</c:v>
                </c:pt>
                <c:pt idx="8">
                  <c:v>1.4</c:v>
                </c:pt>
                <c:pt idx="9">
                  <c:v>1.3</c:v>
                </c:pt>
                <c:pt idx="10">
                  <c:v>1.25</c:v>
                </c:pt>
                <c:pt idx="11">
                  <c:v>1.28</c:v>
                </c:pt>
                <c:pt idx="12">
                  <c:v>1.29</c:v>
                </c:pt>
                <c:pt idx="13">
                  <c:v>1.34</c:v>
                </c:pt>
                <c:pt idx="14">
                  <c:v>1.27</c:v>
                </c:pt>
                <c:pt idx="15">
                  <c:v>1.34</c:v>
                </c:pt>
                <c:pt idx="16">
                  <c:v>1.25</c:v>
                </c:pt>
                <c:pt idx="17">
                  <c:v>1.03</c:v>
                </c:pt>
                <c:pt idx="18">
                  <c:v>1.1499999999999999</c:v>
                </c:pt>
                <c:pt idx="19">
                  <c:v>1.1200000000000001</c:v>
                </c:pt>
                <c:pt idx="20">
                  <c:v>1.1200000000000001</c:v>
                </c:pt>
                <c:pt idx="21">
                  <c:v>1.06</c:v>
                </c:pt>
                <c:pt idx="22">
                  <c:v>1.01</c:v>
                </c:pt>
                <c:pt idx="23">
                  <c:v>1.05</c:v>
                </c:pt>
                <c:pt idx="24">
                  <c:v>0.96</c:v>
                </c:pt>
                <c:pt idx="25">
                  <c:v>0.97</c:v>
                </c:pt>
                <c:pt idx="26">
                  <c:v>1.02</c:v>
                </c:pt>
                <c:pt idx="27">
                  <c:v>1.03</c:v>
                </c:pt>
                <c:pt idx="28">
                  <c:v>0.96</c:v>
                </c:pt>
                <c:pt idx="29">
                  <c:v>1.1100000000000001</c:v>
                </c:pt>
                <c:pt idx="30">
                  <c:v>1.06</c:v>
                </c:pt>
                <c:pt idx="31">
                  <c:v>1.1200000000000001</c:v>
                </c:pt>
                <c:pt idx="32">
                  <c:v>1.0900000000000001</c:v>
                </c:pt>
                <c:pt idx="33">
                  <c:v>1.1299999999999999</c:v>
                </c:pt>
                <c:pt idx="34">
                  <c:v>1.06</c:v>
                </c:pt>
                <c:pt idx="35">
                  <c:v>1.01</c:v>
                </c:pt>
                <c:pt idx="36">
                  <c:v>1.1499999999999999</c:v>
                </c:pt>
                <c:pt idx="37">
                  <c:v>1.05</c:v>
                </c:pt>
                <c:pt idx="38">
                  <c:v>1.06</c:v>
                </c:pt>
                <c:pt idx="39">
                  <c:v>1.1399999999999999</c:v>
                </c:pt>
                <c:pt idx="40">
                  <c:v>1.05</c:v>
                </c:pt>
                <c:pt idx="41">
                  <c:v>1.06</c:v>
                </c:pt>
                <c:pt idx="42">
                  <c:v>1.08</c:v>
                </c:pt>
                <c:pt idx="43">
                  <c:v>1.08</c:v>
                </c:pt>
                <c:pt idx="44">
                  <c:v>1.05</c:v>
                </c:pt>
                <c:pt idx="45">
                  <c:v>1.1499999999999999</c:v>
                </c:pt>
                <c:pt idx="46">
                  <c:v>1.06</c:v>
                </c:pt>
                <c:pt idx="47">
                  <c:v>1.01</c:v>
                </c:pt>
                <c:pt idx="48">
                  <c:v>0.89</c:v>
                </c:pt>
                <c:pt idx="49">
                  <c:v>0.96</c:v>
                </c:pt>
                <c:pt idx="50">
                  <c:v>1.01</c:v>
                </c:pt>
                <c:pt idx="51">
                  <c:v>1.18</c:v>
                </c:pt>
                <c:pt idx="52">
                  <c:v>1.18</c:v>
                </c:pt>
              </c:numCache>
            </c:numRef>
          </c:val>
          <c:smooth val="0"/>
          <c:extLst>
            <c:ext xmlns:c16="http://schemas.microsoft.com/office/drawing/2014/chart" uri="{C3380CC4-5D6E-409C-BE32-E72D297353CC}">
              <c16:uniqueId val="{00000001-ED24-364F-878B-E411DF9304C9}"/>
            </c:ext>
          </c:extLst>
        </c:ser>
        <c:ser>
          <c:idx val="2"/>
          <c:order val="2"/>
          <c:tx>
            <c:strRef>
              <c:f>'[1]Hist. Tm per Gm Data and Charts'!$AY$3</c:f>
              <c:strCache>
                <c:ptCount val="1"/>
                <c:pt idx="0">
                  <c:v>R/GD</c:v>
                </c:pt>
              </c:strCache>
            </c:strRef>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'[1]Hist. Tm per Gm Data and Charts'!$AY$4:$AY$56</c:f>
              <c:numCache>
                <c:formatCode>General</c:formatCode>
                <c:ptCount val="53"/>
                <c:pt idx="0">
                  <c:v>2.2000000000000002</c:v>
                </c:pt>
                <c:pt idx="1">
                  <c:v>2.8</c:v>
                </c:pt>
                <c:pt idx="2">
                  <c:v>2.5</c:v>
                </c:pt>
                <c:pt idx="3">
                  <c:v>1.9</c:v>
                </c:pt>
                <c:pt idx="4">
                  <c:v>2</c:v>
                </c:pt>
                <c:pt idx="5">
                  <c:v>1.9</c:v>
                </c:pt>
                <c:pt idx="6">
                  <c:v>1.8</c:v>
                </c:pt>
                <c:pt idx="7">
                  <c:v>1.8</c:v>
                </c:pt>
                <c:pt idx="8">
                  <c:v>2.1</c:v>
                </c:pt>
                <c:pt idx="9">
                  <c:v>1.7</c:v>
                </c:pt>
                <c:pt idx="10">
                  <c:v>2.2000000000000002</c:v>
                </c:pt>
                <c:pt idx="11">
                  <c:v>1.8</c:v>
                </c:pt>
                <c:pt idx="12">
                  <c:v>2</c:v>
                </c:pt>
                <c:pt idx="13">
                  <c:v>1.8</c:v>
                </c:pt>
                <c:pt idx="14">
                  <c:v>1.8</c:v>
                </c:pt>
                <c:pt idx="15">
                  <c:v>1.4</c:v>
                </c:pt>
                <c:pt idx="16">
                  <c:v>1.2</c:v>
                </c:pt>
                <c:pt idx="17">
                  <c:v>1.2</c:v>
                </c:pt>
                <c:pt idx="18">
                  <c:v>1.6</c:v>
                </c:pt>
                <c:pt idx="19">
                  <c:v>2.2000000000000002</c:v>
                </c:pt>
                <c:pt idx="20">
                  <c:v>2.2000000000000002</c:v>
                </c:pt>
                <c:pt idx="21">
                  <c:v>1.7</c:v>
                </c:pt>
                <c:pt idx="22">
                  <c:v>2</c:v>
                </c:pt>
                <c:pt idx="23">
                  <c:v>2.2000000000000002</c:v>
                </c:pt>
                <c:pt idx="24">
                  <c:v>1.8</c:v>
                </c:pt>
                <c:pt idx="25">
                  <c:v>1.9</c:v>
                </c:pt>
                <c:pt idx="26">
                  <c:v>2.8</c:v>
                </c:pt>
                <c:pt idx="27">
                  <c:v>2</c:v>
                </c:pt>
                <c:pt idx="28">
                  <c:v>2.4</c:v>
                </c:pt>
                <c:pt idx="29">
                  <c:v>2.9</c:v>
                </c:pt>
                <c:pt idx="30">
                  <c:v>3.5</c:v>
                </c:pt>
                <c:pt idx="31">
                  <c:v>2.7</c:v>
                </c:pt>
                <c:pt idx="32">
                  <c:v>2.9</c:v>
                </c:pt>
                <c:pt idx="33">
                  <c:v>2.2999999999999998</c:v>
                </c:pt>
                <c:pt idx="34">
                  <c:v>2.2000000000000002</c:v>
                </c:pt>
                <c:pt idx="35">
                  <c:v>2.9</c:v>
                </c:pt>
                <c:pt idx="36">
                  <c:v>2.4</c:v>
                </c:pt>
                <c:pt idx="37">
                  <c:v>2.6</c:v>
                </c:pt>
                <c:pt idx="38">
                  <c:v>2.8</c:v>
                </c:pt>
                <c:pt idx="39">
                  <c:v>2.5</c:v>
                </c:pt>
                <c:pt idx="40">
                  <c:v>2.4</c:v>
                </c:pt>
                <c:pt idx="41">
                  <c:v>2.6</c:v>
                </c:pt>
                <c:pt idx="42">
                  <c:v>1.7</c:v>
                </c:pt>
                <c:pt idx="43">
                  <c:v>1.5</c:v>
                </c:pt>
                <c:pt idx="44">
                  <c:v>1.9</c:v>
                </c:pt>
                <c:pt idx="45">
                  <c:v>1.7</c:v>
                </c:pt>
                <c:pt idx="46">
                  <c:v>2.2000000000000002</c:v>
                </c:pt>
                <c:pt idx="47">
                  <c:v>2.2999999999999998</c:v>
                </c:pt>
                <c:pt idx="48">
                  <c:v>2</c:v>
                </c:pt>
                <c:pt idx="49">
                  <c:v>2.7</c:v>
                </c:pt>
                <c:pt idx="50">
                  <c:v>1.8</c:v>
                </c:pt>
                <c:pt idx="51">
                  <c:v>1.7</c:v>
                </c:pt>
                <c:pt idx="52">
                  <c:v>2.6</c:v>
                </c:pt>
              </c:numCache>
            </c:numRef>
          </c:val>
          <c:smooth val="0"/>
          <c:extLst>
            <c:ext xmlns:c16="http://schemas.microsoft.com/office/drawing/2014/chart" uri="{C3380CC4-5D6E-409C-BE32-E72D297353CC}">
              <c16:uniqueId val="{00000002-ED24-364F-878B-E411DF9304C9}"/>
            </c:ext>
          </c:extLst>
        </c:ser>
        <c:ser>
          <c:idx val="3"/>
          <c:order val="3"/>
          <c:tx>
            <c:strRef>
              <c:f>'[1]Hist. Tm per Gm Data and Charts'!$AZ$3</c:f>
              <c:strCache>
                <c:ptCount val="1"/>
                <c:pt idx="0">
                  <c:v>E/GD</c:v>
                </c:pt>
              </c:strCache>
            </c:strRef>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'[1]Hist. Tm per Gm Data and Charts'!$AZ$4:$AZ$56</c:f>
              <c:numCache>
                <c:formatCode>General</c:formatCode>
                <c:ptCount val="53"/>
                <c:pt idx="0">
                  <c:v>1.1000000000000001</c:v>
                </c:pt>
                <c:pt idx="1">
                  <c:v>0.8</c:v>
                </c:pt>
                <c:pt idx="2">
                  <c:v>1</c:v>
                </c:pt>
                <c:pt idx="3">
                  <c:v>1.1000000000000001</c:v>
                </c:pt>
                <c:pt idx="4">
                  <c:v>1.2</c:v>
                </c:pt>
                <c:pt idx="5">
                  <c:v>0.8</c:v>
                </c:pt>
                <c:pt idx="6">
                  <c:v>0.9</c:v>
                </c:pt>
                <c:pt idx="7">
                  <c:v>1</c:v>
                </c:pt>
                <c:pt idx="8">
                  <c:v>0.7</c:v>
                </c:pt>
                <c:pt idx="9">
                  <c:v>0.9</c:v>
                </c:pt>
                <c:pt idx="10">
                  <c:v>0.9</c:v>
                </c:pt>
                <c:pt idx="11">
                  <c:v>1.4</c:v>
                </c:pt>
                <c:pt idx="12">
                  <c:v>0.7</c:v>
                </c:pt>
                <c:pt idx="13">
                  <c:v>0.8</c:v>
                </c:pt>
                <c:pt idx="14">
                  <c:v>1</c:v>
                </c:pt>
                <c:pt idx="15">
                  <c:v>0.8</c:v>
                </c:pt>
                <c:pt idx="16">
                  <c:v>0.6</c:v>
                </c:pt>
                <c:pt idx="17">
                  <c:v>0.6</c:v>
                </c:pt>
                <c:pt idx="18">
                  <c:v>0.8</c:v>
                </c:pt>
                <c:pt idx="19">
                  <c:v>0.5</c:v>
                </c:pt>
                <c:pt idx="20">
                  <c:v>0.9</c:v>
                </c:pt>
                <c:pt idx="21">
                  <c:v>0.6</c:v>
                </c:pt>
                <c:pt idx="22">
                  <c:v>1</c:v>
                </c:pt>
                <c:pt idx="23">
                  <c:v>0.5</c:v>
                </c:pt>
                <c:pt idx="24">
                  <c:v>0.8</c:v>
                </c:pt>
                <c:pt idx="25">
                  <c:v>0.5</c:v>
                </c:pt>
                <c:pt idx="26">
                  <c:v>0.5</c:v>
                </c:pt>
                <c:pt idx="27">
                  <c:v>0.4</c:v>
                </c:pt>
                <c:pt idx="28">
                  <c:v>0.6</c:v>
                </c:pt>
                <c:pt idx="29">
                  <c:v>0.6</c:v>
                </c:pt>
                <c:pt idx="30">
                  <c:v>0.7</c:v>
                </c:pt>
                <c:pt idx="31">
                  <c:v>1</c:v>
                </c:pt>
                <c:pt idx="32">
                  <c:v>0.5</c:v>
                </c:pt>
                <c:pt idx="33">
                  <c:v>0.5</c:v>
                </c:pt>
                <c:pt idx="34">
                  <c:v>0.7</c:v>
                </c:pt>
                <c:pt idx="35">
                  <c:v>0.7</c:v>
                </c:pt>
                <c:pt idx="36">
                  <c:v>0.5</c:v>
                </c:pt>
                <c:pt idx="37">
                  <c:v>0.5</c:v>
                </c:pt>
                <c:pt idx="38">
                  <c:v>0.5</c:v>
                </c:pt>
                <c:pt idx="39">
                  <c:v>0.8</c:v>
                </c:pt>
                <c:pt idx="40">
                  <c:v>0.4</c:v>
                </c:pt>
                <c:pt idx="41">
                  <c:v>0.6</c:v>
                </c:pt>
                <c:pt idx="42">
                  <c:v>0.4</c:v>
                </c:pt>
                <c:pt idx="43">
                  <c:v>0.7</c:v>
                </c:pt>
                <c:pt idx="44">
                  <c:v>0.7</c:v>
                </c:pt>
                <c:pt idx="45">
                  <c:v>0.6</c:v>
                </c:pt>
                <c:pt idx="46">
                  <c:v>0.3</c:v>
                </c:pt>
                <c:pt idx="47">
                  <c:v>0.6</c:v>
                </c:pt>
                <c:pt idx="48">
                  <c:v>0.5</c:v>
                </c:pt>
                <c:pt idx="49">
                  <c:v>0.6</c:v>
                </c:pt>
                <c:pt idx="50">
                  <c:v>0.4</c:v>
                </c:pt>
                <c:pt idx="51">
                  <c:v>0.5</c:v>
                </c:pt>
                <c:pt idx="52">
                  <c:v>0.5</c:v>
                </c:pt>
              </c:numCache>
            </c:numRef>
          </c:val>
          <c:smooth val="0"/>
          <c:extLst>
            <c:ext xmlns:c16="http://schemas.microsoft.com/office/drawing/2014/chart" uri="{C3380CC4-5D6E-409C-BE32-E72D297353CC}">
              <c16:uniqueId val="{00000003-ED24-364F-878B-E411DF9304C9}"/>
            </c:ext>
          </c:extLst>
        </c:ser>
        <c:dLbls>
          <c:showLegendKey val="0"/>
          <c:showVal val="0"/>
          <c:showCatName val="0"/>
          <c:showSerName val="0"/>
          <c:showPercent val="0"/>
          <c:showBubbleSize val="0"/>
        </c:dLbls>
        <c:smooth val="0"/>
        <c:axId val="1873234608"/>
        <c:axId val="1"/>
      </c:lineChart>
      <c:catAx>
        <c:axId val="1873234608"/>
        <c:scaling>
          <c:orientation val="minMax"/>
        </c:scaling>
        <c:delete val="1"/>
        <c:axPos val="b"/>
        <c:majorTickMark val="none"/>
        <c:minorTickMark val="none"/>
        <c:tickLblPos val="nextTo"/>
        <c:crossAx val="1"/>
        <c:crosses val="autoZero"/>
        <c:auto val="1"/>
        <c:lblAlgn val="ctr"/>
        <c:lblOffset val="100"/>
        <c:noMultiLvlLbl val="0"/>
      </c:catAx>
      <c:valAx>
        <c:axId val="1"/>
        <c:scaling>
          <c:orientation val="minMax"/>
          <c:max val="10"/>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873234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400"/>
              <a:t>Event Outcomes/Tm/Gm: 1901 - 1953</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lineChart>
        <c:grouping val="standard"/>
        <c:varyColors val="0"/>
        <c:ser>
          <c:idx val="0"/>
          <c:order val="0"/>
          <c:tx>
            <c:strRef>
              <c:f>'[1]Hist. Tm per Gm Data and Charts'!$AP$3</c:f>
              <c:strCache>
                <c:ptCount val="1"/>
                <c:pt idx="0">
                  <c:v>BB</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val>
            <c:numRef>
              <c:f>'[1]Hist. Tm per Gm Data and Charts'!$AP$4:$AP$56</c:f>
              <c:numCache>
                <c:formatCode>General</c:formatCode>
                <c:ptCount val="53"/>
                <c:pt idx="0">
                  <c:v>2.46</c:v>
                </c:pt>
                <c:pt idx="1">
                  <c:v>2.44</c:v>
                </c:pt>
                <c:pt idx="2">
                  <c:v>2.44</c:v>
                </c:pt>
                <c:pt idx="3">
                  <c:v>2.2999999999999998</c:v>
                </c:pt>
                <c:pt idx="4">
                  <c:v>2.54</c:v>
                </c:pt>
                <c:pt idx="5">
                  <c:v>2.5499999999999998</c:v>
                </c:pt>
                <c:pt idx="6">
                  <c:v>2.56</c:v>
                </c:pt>
                <c:pt idx="7">
                  <c:v>2.46</c:v>
                </c:pt>
                <c:pt idx="8">
                  <c:v>2.68</c:v>
                </c:pt>
                <c:pt idx="9">
                  <c:v>3</c:v>
                </c:pt>
                <c:pt idx="10">
                  <c:v>3.2</c:v>
                </c:pt>
                <c:pt idx="11">
                  <c:v>3.11</c:v>
                </c:pt>
                <c:pt idx="12">
                  <c:v>2.97</c:v>
                </c:pt>
                <c:pt idx="13">
                  <c:v>2.97</c:v>
                </c:pt>
                <c:pt idx="14">
                  <c:v>2.98</c:v>
                </c:pt>
                <c:pt idx="15">
                  <c:v>2.84</c:v>
                </c:pt>
                <c:pt idx="16">
                  <c:v>2.76</c:v>
                </c:pt>
                <c:pt idx="17">
                  <c:v>2.82</c:v>
                </c:pt>
                <c:pt idx="18">
                  <c:v>2.67</c:v>
                </c:pt>
                <c:pt idx="19">
                  <c:v>2.82</c:v>
                </c:pt>
                <c:pt idx="20">
                  <c:v>2.76</c:v>
                </c:pt>
                <c:pt idx="21">
                  <c:v>2.9</c:v>
                </c:pt>
                <c:pt idx="22">
                  <c:v>3.01</c:v>
                </c:pt>
                <c:pt idx="23">
                  <c:v>2.9</c:v>
                </c:pt>
                <c:pt idx="24">
                  <c:v>3.09</c:v>
                </c:pt>
                <c:pt idx="25">
                  <c:v>3.15</c:v>
                </c:pt>
                <c:pt idx="26">
                  <c:v>2.98</c:v>
                </c:pt>
                <c:pt idx="27">
                  <c:v>2.98</c:v>
                </c:pt>
                <c:pt idx="28">
                  <c:v>3.22</c:v>
                </c:pt>
                <c:pt idx="29">
                  <c:v>3.04</c:v>
                </c:pt>
                <c:pt idx="30">
                  <c:v>3.11</c:v>
                </c:pt>
                <c:pt idx="31">
                  <c:v>2.97</c:v>
                </c:pt>
                <c:pt idx="32">
                  <c:v>2.94</c:v>
                </c:pt>
                <c:pt idx="33">
                  <c:v>3.16</c:v>
                </c:pt>
                <c:pt idx="34">
                  <c:v>3.2</c:v>
                </c:pt>
                <c:pt idx="35">
                  <c:v>3.38</c:v>
                </c:pt>
                <c:pt idx="36">
                  <c:v>3.32</c:v>
                </c:pt>
                <c:pt idx="37">
                  <c:v>3.45</c:v>
                </c:pt>
                <c:pt idx="38">
                  <c:v>3.37</c:v>
                </c:pt>
                <c:pt idx="39">
                  <c:v>3.31</c:v>
                </c:pt>
                <c:pt idx="40">
                  <c:v>3.45</c:v>
                </c:pt>
                <c:pt idx="41">
                  <c:v>3.34</c:v>
                </c:pt>
                <c:pt idx="42">
                  <c:v>3.32</c:v>
                </c:pt>
                <c:pt idx="43">
                  <c:v>3.12</c:v>
                </c:pt>
                <c:pt idx="44">
                  <c:v>3.31</c:v>
                </c:pt>
                <c:pt idx="45">
                  <c:v>3.46</c:v>
                </c:pt>
                <c:pt idx="46">
                  <c:v>3.64</c:v>
                </c:pt>
                <c:pt idx="47">
                  <c:v>3.8</c:v>
                </c:pt>
                <c:pt idx="48">
                  <c:v>4.04</c:v>
                </c:pt>
                <c:pt idx="49">
                  <c:v>4.0199999999999996</c:v>
                </c:pt>
                <c:pt idx="50">
                  <c:v>3.74</c:v>
                </c:pt>
                <c:pt idx="51">
                  <c:v>3.55</c:v>
                </c:pt>
                <c:pt idx="52">
                  <c:v>3.5</c:v>
                </c:pt>
              </c:numCache>
            </c:numRef>
          </c:val>
          <c:smooth val="0"/>
          <c:extLst>
            <c:ext xmlns:c16="http://schemas.microsoft.com/office/drawing/2014/chart" uri="{C3380CC4-5D6E-409C-BE32-E72D297353CC}">
              <c16:uniqueId val="{00000000-035A-F74E-8F1F-02B6CE204E84}"/>
            </c:ext>
          </c:extLst>
        </c:ser>
        <c:ser>
          <c:idx val="1"/>
          <c:order val="1"/>
          <c:tx>
            <c:strRef>
              <c:f>'[1]Hist. Tm per Gm Data and Charts'!$AQ$3</c:f>
              <c:strCache>
                <c:ptCount val="1"/>
                <c:pt idx="0">
                  <c:v>HBP</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val>
            <c:numRef>
              <c:f>'[1]Hist. Tm per Gm Data and Charts'!$AQ$4:$AQ$56</c:f>
              <c:numCache>
                <c:formatCode>General</c:formatCode>
                <c:ptCount val="53"/>
                <c:pt idx="0">
                  <c:v>0.39</c:v>
                </c:pt>
                <c:pt idx="1">
                  <c:v>0.35</c:v>
                </c:pt>
                <c:pt idx="2">
                  <c:v>0.34</c:v>
                </c:pt>
                <c:pt idx="3">
                  <c:v>0.32</c:v>
                </c:pt>
                <c:pt idx="4">
                  <c:v>0.34</c:v>
                </c:pt>
                <c:pt idx="5">
                  <c:v>0.31</c:v>
                </c:pt>
                <c:pt idx="6">
                  <c:v>0.31</c:v>
                </c:pt>
                <c:pt idx="7">
                  <c:v>0.31</c:v>
                </c:pt>
                <c:pt idx="8">
                  <c:v>0.31</c:v>
                </c:pt>
                <c:pt idx="9">
                  <c:v>0.32</c:v>
                </c:pt>
                <c:pt idx="10">
                  <c:v>0.34</c:v>
                </c:pt>
                <c:pt idx="11">
                  <c:v>0.28999999999999998</c:v>
                </c:pt>
                <c:pt idx="12">
                  <c:v>0.28000000000000003</c:v>
                </c:pt>
                <c:pt idx="13">
                  <c:v>0.27</c:v>
                </c:pt>
                <c:pt idx="14">
                  <c:v>0.27</c:v>
                </c:pt>
                <c:pt idx="15">
                  <c:v>0.25</c:v>
                </c:pt>
                <c:pt idx="16">
                  <c:v>0.23</c:v>
                </c:pt>
                <c:pt idx="17">
                  <c:v>0.23</c:v>
                </c:pt>
                <c:pt idx="18">
                  <c:v>0.24</c:v>
                </c:pt>
                <c:pt idx="19">
                  <c:v>0.24</c:v>
                </c:pt>
                <c:pt idx="20">
                  <c:v>0.27</c:v>
                </c:pt>
                <c:pt idx="21">
                  <c:v>0.26</c:v>
                </c:pt>
                <c:pt idx="22">
                  <c:v>0.25</c:v>
                </c:pt>
                <c:pt idx="23">
                  <c:v>0.25</c:v>
                </c:pt>
                <c:pt idx="24">
                  <c:v>0.19</c:v>
                </c:pt>
                <c:pt idx="25">
                  <c:v>0.25</c:v>
                </c:pt>
                <c:pt idx="26">
                  <c:v>0.21</c:v>
                </c:pt>
                <c:pt idx="27">
                  <c:v>0.23</c:v>
                </c:pt>
                <c:pt idx="28">
                  <c:v>0.18</c:v>
                </c:pt>
                <c:pt idx="29">
                  <c:v>0.16</c:v>
                </c:pt>
                <c:pt idx="30">
                  <c:v>0.16</c:v>
                </c:pt>
                <c:pt idx="31">
                  <c:v>0.16</c:v>
                </c:pt>
                <c:pt idx="32">
                  <c:v>0.16</c:v>
                </c:pt>
                <c:pt idx="33">
                  <c:v>0.14000000000000001</c:v>
                </c:pt>
                <c:pt idx="34">
                  <c:v>0.16</c:v>
                </c:pt>
                <c:pt idx="35">
                  <c:v>0.17</c:v>
                </c:pt>
                <c:pt idx="36">
                  <c:v>0.14000000000000001</c:v>
                </c:pt>
                <c:pt idx="37">
                  <c:v>0.15</c:v>
                </c:pt>
                <c:pt idx="38">
                  <c:v>0.15</c:v>
                </c:pt>
                <c:pt idx="39">
                  <c:v>0.15</c:v>
                </c:pt>
                <c:pt idx="40">
                  <c:v>0.13</c:v>
                </c:pt>
                <c:pt idx="41">
                  <c:v>0.14000000000000001</c:v>
                </c:pt>
                <c:pt idx="42">
                  <c:v>0.14000000000000001</c:v>
                </c:pt>
                <c:pt idx="43">
                  <c:v>0.14000000000000001</c:v>
                </c:pt>
                <c:pt idx="44">
                  <c:v>0.15</c:v>
                </c:pt>
                <c:pt idx="45">
                  <c:v>0.13</c:v>
                </c:pt>
                <c:pt idx="46">
                  <c:v>0.15</c:v>
                </c:pt>
                <c:pt idx="47">
                  <c:v>0.15</c:v>
                </c:pt>
                <c:pt idx="48">
                  <c:v>0.15</c:v>
                </c:pt>
                <c:pt idx="49">
                  <c:v>0.18</c:v>
                </c:pt>
                <c:pt idx="50">
                  <c:v>0.18</c:v>
                </c:pt>
                <c:pt idx="51">
                  <c:v>0.19</c:v>
                </c:pt>
                <c:pt idx="52">
                  <c:v>0.2</c:v>
                </c:pt>
              </c:numCache>
            </c:numRef>
          </c:val>
          <c:smooth val="0"/>
          <c:extLst>
            <c:ext xmlns:c16="http://schemas.microsoft.com/office/drawing/2014/chart" uri="{C3380CC4-5D6E-409C-BE32-E72D297353CC}">
              <c16:uniqueId val="{00000001-035A-F74E-8F1F-02B6CE204E84}"/>
            </c:ext>
          </c:extLst>
        </c:ser>
        <c:ser>
          <c:idx val="2"/>
          <c:order val="2"/>
          <c:tx>
            <c:strRef>
              <c:f>'[1]Hist. Tm per Gm Data and Charts'!$AR$3</c:f>
              <c:strCache>
                <c:ptCount val="1"/>
                <c:pt idx="0">
                  <c:v>SO</c:v>
                </c:pt>
              </c:strCache>
            </c:strRef>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'[1]Hist. Tm per Gm Data and Charts'!$AR$4:$AR$56</c:f>
              <c:numCache>
                <c:formatCode>General</c:formatCode>
                <c:ptCount val="53"/>
                <c:pt idx="0">
                  <c:v>3.15</c:v>
                </c:pt>
                <c:pt idx="1">
                  <c:v>2.98</c:v>
                </c:pt>
                <c:pt idx="2">
                  <c:v>3.58</c:v>
                </c:pt>
                <c:pt idx="3">
                  <c:v>3.73</c:v>
                </c:pt>
                <c:pt idx="4">
                  <c:v>3.87</c:v>
                </c:pt>
                <c:pt idx="5">
                  <c:v>3.71</c:v>
                </c:pt>
                <c:pt idx="6">
                  <c:v>3.53</c:v>
                </c:pt>
                <c:pt idx="7">
                  <c:v>3.66</c:v>
                </c:pt>
                <c:pt idx="8">
                  <c:v>3.77</c:v>
                </c:pt>
                <c:pt idx="9">
                  <c:v>3.88</c:v>
                </c:pt>
                <c:pt idx="10">
                  <c:v>4</c:v>
                </c:pt>
                <c:pt idx="11">
                  <c:v>3.97</c:v>
                </c:pt>
                <c:pt idx="12">
                  <c:v>3.83</c:v>
                </c:pt>
                <c:pt idx="13">
                  <c:v>3.98</c:v>
                </c:pt>
                <c:pt idx="14">
                  <c:v>3.79</c:v>
                </c:pt>
                <c:pt idx="15">
                  <c:v>3.82</c:v>
                </c:pt>
                <c:pt idx="16">
                  <c:v>3.46</c:v>
                </c:pt>
                <c:pt idx="17">
                  <c:v>2.89</c:v>
                </c:pt>
                <c:pt idx="18">
                  <c:v>3.07</c:v>
                </c:pt>
                <c:pt idx="19">
                  <c:v>3.16</c:v>
                </c:pt>
                <c:pt idx="20">
                  <c:v>3.1</c:v>
                </c:pt>
                <c:pt idx="21">
                  <c:v>3.07</c:v>
                </c:pt>
                <c:pt idx="22">
                  <c:v>3.04</c:v>
                </c:pt>
                <c:pt idx="23">
                  <c:v>3.06</c:v>
                </c:pt>
                <c:pt idx="24">
                  <c:v>2.96</c:v>
                </c:pt>
                <c:pt idx="25">
                  <c:v>3.06</c:v>
                </c:pt>
                <c:pt idx="26">
                  <c:v>3.04</c:v>
                </c:pt>
                <c:pt idx="27">
                  <c:v>3.08</c:v>
                </c:pt>
                <c:pt idx="28">
                  <c:v>3.08</c:v>
                </c:pt>
                <c:pt idx="29">
                  <c:v>3.38</c:v>
                </c:pt>
                <c:pt idx="30">
                  <c:v>3.29</c:v>
                </c:pt>
                <c:pt idx="31">
                  <c:v>3.33</c:v>
                </c:pt>
                <c:pt idx="32">
                  <c:v>3.19</c:v>
                </c:pt>
                <c:pt idx="33">
                  <c:v>3.57</c:v>
                </c:pt>
                <c:pt idx="34">
                  <c:v>3.4</c:v>
                </c:pt>
                <c:pt idx="35">
                  <c:v>3.43</c:v>
                </c:pt>
                <c:pt idx="36">
                  <c:v>3.81</c:v>
                </c:pt>
                <c:pt idx="37">
                  <c:v>3.61</c:v>
                </c:pt>
                <c:pt idx="38">
                  <c:v>3.56</c:v>
                </c:pt>
                <c:pt idx="39">
                  <c:v>3.77</c:v>
                </c:pt>
                <c:pt idx="40">
                  <c:v>3.61</c:v>
                </c:pt>
                <c:pt idx="41">
                  <c:v>3.54</c:v>
                </c:pt>
                <c:pt idx="42">
                  <c:v>3.6</c:v>
                </c:pt>
                <c:pt idx="43">
                  <c:v>3.36</c:v>
                </c:pt>
                <c:pt idx="44">
                  <c:v>3.48</c:v>
                </c:pt>
                <c:pt idx="45">
                  <c:v>3.98</c:v>
                </c:pt>
                <c:pt idx="46">
                  <c:v>3.84</c:v>
                </c:pt>
                <c:pt idx="47">
                  <c:v>3.84</c:v>
                </c:pt>
                <c:pt idx="48">
                  <c:v>3.61</c:v>
                </c:pt>
                <c:pt idx="49">
                  <c:v>3.86</c:v>
                </c:pt>
                <c:pt idx="50">
                  <c:v>3.77</c:v>
                </c:pt>
                <c:pt idx="51">
                  <c:v>4.1900000000000004</c:v>
                </c:pt>
                <c:pt idx="52">
                  <c:v>4.12</c:v>
                </c:pt>
              </c:numCache>
            </c:numRef>
          </c:val>
          <c:smooth val="0"/>
          <c:extLst>
            <c:ext xmlns:c16="http://schemas.microsoft.com/office/drawing/2014/chart" uri="{C3380CC4-5D6E-409C-BE32-E72D297353CC}">
              <c16:uniqueId val="{00000002-035A-F74E-8F1F-02B6CE204E84}"/>
            </c:ext>
          </c:extLst>
        </c:ser>
        <c:ser>
          <c:idx val="3"/>
          <c:order val="3"/>
          <c:tx>
            <c:strRef>
              <c:f>'[1]Hist. Tm per Gm Data and Charts'!$AS$3</c:f>
              <c:strCache>
                <c:ptCount val="1"/>
                <c:pt idx="0">
                  <c:v>HR</c:v>
                </c:pt>
              </c:strCache>
            </c:strRef>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'[1]Hist. Tm per Gm Data and Charts'!$AS$4:$AS$56</c:f>
              <c:numCache>
                <c:formatCode>General</c:formatCode>
                <c:ptCount val="53"/>
                <c:pt idx="0">
                  <c:v>0.21</c:v>
                </c:pt>
                <c:pt idx="1">
                  <c:v>0.16</c:v>
                </c:pt>
                <c:pt idx="2">
                  <c:v>0.15</c:v>
                </c:pt>
                <c:pt idx="3">
                  <c:v>0.13</c:v>
                </c:pt>
                <c:pt idx="4">
                  <c:v>0.14000000000000001</c:v>
                </c:pt>
                <c:pt idx="5">
                  <c:v>0.11</c:v>
                </c:pt>
                <c:pt idx="6">
                  <c:v>0.1</c:v>
                </c:pt>
                <c:pt idx="7">
                  <c:v>0.11</c:v>
                </c:pt>
                <c:pt idx="8">
                  <c:v>0.1</c:v>
                </c:pt>
                <c:pt idx="9">
                  <c:v>0.14000000000000001</c:v>
                </c:pt>
                <c:pt idx="10">
                  <c:v>0.21</c:v>
                </c:pt>
                <c:pt idx="11">
                  <c:v>0.18</c:v>
                </c:pt>
                <c:pt idx="12">
                  <c:v>0.19</c:v>
                </c:pt>
                <c:pt idx="13">
                  <c:v>0.19</c:v>
                </c:pt>
                <c:pt idx="14">
                  <c:v>0.17</c:v>
                </c:pt>
                <c:pt idx="15">
                  <c:v>0.15</c:v>
                </c:pt>
                <c:pt idx="16">
                  <c:v>0.13</c:v>
                </c:pt>
                <c:pt idx="17">
                  <c:v>0.12</c:v>
                </c:pt>
                <c:pt idx="18">
                  <c:v>0.2</c:v>
                </c:pt>
                <c:pt idx="19">
                  <c:v>0.24</c:v>
                </c:pt>
                <c:pt idx="20">
                  <c:v>0.36</c:v>
                </c:pt>
                <c:pt idx="21">
                  <c:v>0.42</c:v>
                </c:pt>
                <c:pt idx="22">
                  <c:v>0.41</c:v>
                </c:pt>
                <c:pt idx="23">
                  <c:v>0.31</c:v>
                </c:pt>
                <c:pt idx="24">
                  <c:v>0.33</c:v>
                </c:pt>
                <c:pt idx="25">
                  <c:v>0.39</c:v>
                </c:pt>
                <c:pt idx="26">
                  <c:v>0.32</c:v>
                </c:pt>
                <c:pt idx="27">
                  <c:v>0.44</c:v>
                </c:pt>
                <c:pt idx="28">
                  <c:v>0.46</c:v>
                </c:pt>
                <c:pt idx="29">
                  <c:v>0.51</c:v>
                </c:pt>
                <c:pt idx="30">
                  <c:v>0.43</c:v>
                </c:pt>
                <c:pt idx="31">
                  <c:v>0.47</c:v>
                </c:pt>
                <c:pt idx="32">
                  <c:v>0.43</c:v>
                </c:pt>
                <c:pt idx="33">
                  <c:v>0.52</c:v>
                </c:pt>
                <c:pt idx="34">
                  <c:v>0.54</c:v>
                </c:pt>
                <c:pt idx="35">
                  <c:v>0.55000000000000004</c:v>
                </c:pt>
                <c:pt idx="36">
                  <c:v>0.55000000000000004</c:v>
                </c:pt>
                <c:pt idx="37">
                  <c:v>0.56999999999999995</c:v>
                </c:pt>
                <c:pt idx="38">
                  <c:v>0.51</c:v>
                </c:pt>
                <c:pt idx="39">
                  <c:v>0.54</c:v>
                </c:pt>
                <c:pt idx="40">
                  <c:v>0.46</c:v>
                </c:pt>
                <c:pt idx="41">
                  <c:v>0.37</c:v>
                </c:pt>
                <c:pt idx="42">
                  <c:v>0.34</c:v>
                </c:pt>
                <c:pt idx="43">
                  <c:v>0.36</c:v>
                </c:pt>
                <c:pt idx="44">
                  <c:v>0.39</c:v>
                </c:pt>
                <c:pt idx="45">
                  <c:v>0.42</c:v>
                </c:pt>
                <c:pt idx="46">
                  <c:v>0.57999999999999996</c:v>
                </c:pt>
                <c:pt idx="47">
                  <c:v>0.57999999999999996</c:v>
                </c:pt>
                <c:pt idx="48">
                  <c:v>0.69</c:v>
                </c:pt>
                <c:pt idx="49">
                  <c:v>0.84</c:v>
                </c:pt>
                <c:pt idx="50">
                  <c:v>0.75</c:v>
                </c:pt>
                <c:pt idx="51">
                  <c:v>0.69</c:v>
                </c:pt>
                <c:pt idx="52">
                  <c:v>0.84</c:v>
                </c:pt>
              </c:numCache>
            </c:numRef>
          </c:val>
          <c:smooth val="0"/>
          <c:extLst>
            <c:ext xmlns:c16="http://schemas.microsoft.com/office/drawing/2014/chart" uri="{C3380CC4-5D6E-409C-BE32-E72D297353CC}">
              <c16:uniqueId val="{00000003-035A-F74E-8F1F-02B6CE204E84}"/>
            </c:ext>
          </c:extLst>
        </c:ser>
        <c:ser>
          <c:idx val="4"/>
          <c:order val="4"/>
          <c:tx>
            <c:strRef>
              <c:f>'[1]Hist. Tm per Gm Data and Charts'!$AV$3</c:f>
              <c:strCache>
                <c:ptCount val="1"/>
                <c:pt idx="0">
                  <c:v>BAbip</c:v>
                </c:pt>
              </c:strCache>
            </c:strRef>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'[1]Hist. Tm per Gm Data and Charts'!$AV$4:$AV$56</c:f>
              <c:numCache>
                <c:formatCode>General</c:formatCode>
                <c:ptCount val="53"/>
                <c:pt idx="0">
                  <c:v>0.35199999999999998</c:v>
                </c:pt>
                <c:pt idx="1">
                  <c:v>0.33900000000000002</c:v>
                </c:pt>
                <c:pt idx="2">
                  <c:v>0.32</c:v>
                </c:pt>
                <c:pt idx="3">
                  <c:v>0.29699999999999999</c:v>
                </c:pt>
                <c:pt idx="4">
                  <c:v>0.315</c:v>
                </c:pt>
                <c:pt idx="5">
                  <c:v>0.316</c:v>
                </c:pt>
                <c:pt idx="6">
                  <c:v>0.32600000000000001</c:v>
                </c:pt>
                <c:pt idx="7">
                  <c:v>0.26700000000000002</c:v>
                </c:pt>
                <c:pt idx="8">
                  <c:v>0.27200000000000002</c:v>
                </c:pt>
                <c:pt idx="9">
                  <c:v>0.27900000000000003</c:v>
                </c:pt>
                <c:pt idx="10">
                  <c:v>0.29699999999999999</c:v>
                </c:pt>
                <c:pt idx="11">
                  <c:v>0.3</c:v>
                </c:pt>
                <c:pt idx="12">
                  <c:v>0.28399999999999997</c:v>
                </c:pt>
                <c:pt idx="13">
                  <c:v>0.27900000000000003</c:v>
                </c:pt>
                <c:pt idx="14">
                  <c:v>0.27700000000000002</c:v>
                </c:pt>
                <c:pt idx="15">
                  <c:v>0.27400000000000002</c:v>
                </c:pt>
                <c:pt idx="16">
                  <c:v>0.27200000000000002</c:v>
                </c:pt>
                <c:pt idx="17">
                  <c:v>0.27300000000000002</c:v>
                </c:pt>
                <c:pt idx="18">
                  <c:v>0.28199999999999997</c:v>
                </c:pt>
                <c:pt idx="19">
                  <c:v>0.34799999999999998</c:v>
                </c:pt>
                <c:pt idx="20">
                  <c:v>0.378</c:v>
                </c:pt>
                <c:pt idx="21">
                  <c:v>0.36599999999999999</c:v>
                </c:pt>
                <c:pt idx="22">
                  <c:v>0.39400000000000002</c:v>
                </c:pt>
                <c:pt idx="23">
                  <c:v>0.35899999999999999</c:v>
                </c:pt>
                <c:pt idx="24">
                  <c:v>0.30299999999999999</c:v>
                </c:pt>
                <c:pt idx="25">
                  <c:v>0.4</c:v>
                </c:pt>
                <c:pt idx="26">
                  <c:v>0.34499999999999997</c:v>
                </c:pt>
                <c:pt idx="27">
                  <c:v>0.38100000000000001</c:v>
                </c:pt>
                <c:pt idx="28">
                  <c:v>0.34899999999999998</c:v>
                </c:pt>
                <c:pt idx="29">
                  <c:v>0.30599999999999999</c:v>
                </c:pt>
                <c:pt idx="30">
                  <c:v>0.31900000000000001</c:v>
                </c:pt>
                <c:pt idx="31">
                  <c:v>0.32400000000000001</c:v>
                </c:pt>
                <c:pt idx="32">
                  <c:v>0.318</c:v>
                </c:pt>
                <c:pt idx="33">
                  <c:v>0.33</c:v>
                </c:pt>
                <c:pt idx="34">
                  <c:v>0.34</c:v>
                </c:pt>
                <c:pt idx="35">
                  <c:v>0.33700000000000002</c:v>
                </c:pt>
                <c:pt idx="36">
                  <c:v>0.35299999999999998</c:v>
                </c:pt>
                <c:pt idx="37">
                  <c:v>0.34300000000000003</c:v>
                </c:pt>
                <c:pt idx="38">
                  <c:v>0.28999999999999998</c:v>
                </c:pt>
                <c:pt idx="39">
                  <c:v>0.28399999999999997</c:v>
                </c:pt>
                <c:pt idx="40">
                  <c:v>0.28000000000000003</c:v>
                </c:pt>
                <c:pt idx="41">
                  <c:v>0.27</c:v>
                </c:pt>
                <c:pt idx="42">
                  <c:v>0.33100000000000002</c:v>
                </c:pt>
                <c:pt idx="43">
                  <c:v>0.27800000000000002</c:v>
                </c:pt>
                <c:pt idx="44">
                  <c:v>0.32400000000000001</c:v>
                </c:pt>
                <c:pt idx="45">
                  <c:v>0.27700000000000002</c:v>
                </c:pt>
                <c:pt idx="46">
                  <c:v>0.32900000000000001</c:v>
                </c:pt>
                <c:pt idx="47">
                  <c:v>0.32700000000000001</c:v>
                </c:pt>
                <c:pt idx="48">
                  <c:v>0.27700000000000002</c:v>
                </c:pt>
                <c:pt idx="49">
                  <c:v>0.28000000000000003</c:v>
                </c:pt>
                <c:pt idx="50">
                  <c:v>0.27500000000000002</c:v>
                </c:pt>
                <c:pt idx="51">
                  <c:v>0.27100000000000002</c:v>
                </c:pt>
                <c:pt idx="52">
                  <c:v>0.28000000000000003</c:v>
                </c:pt>
              </c:numCache>
            </c:numRef>
          </c:val>
          <c:smooth val="0"/>
          <c:extLst>
            <c:ext xmlns:c16="http://schemas.microsoft.com/office/drawing/2014/chart" uri="{C3380CC4-5D6E-409C-BE32-E72D297353CC}">
              <c16:uniqueId val="{00000004-035A-F74E-8F1F-02B6CE204E84}"/>
            </c:ext>
          </c:extLst>
        </c:ser>
        <c:dLbls>
          <c:showLegendKey val="0"/>
          <c:showVal val="0"/>
          <c:showCatName val="0"/>
          <c:showSerName val="0"/>
          <c:showPercent val="0"/>
          <c:showBubbleSize val="0"/>
        </c:dLbls>
        <c:smooth val="0"/>
        <c:axId val="1873456880"/>
        <c:axId val="1"/>
      </c:lineChart>
      <c:catAx>
        <c:axId val="1873456880"/>
        <c:scaling>
          <c:orientation val="minMax"/>
        </c:scaling>
        <c:delete val="1"/>
        <c:axPos val="b"/>
        <c:majorTickMark val="none"/>
        <c:minorTickMark val="none"/>
        <c:tickLblPos val="nextTo"/>
        <c:crossAx val="1"/>
        <c:crosses val="autoZero"/>
        <c:auto val="1"/>
        <c:lblAlgn val="ctr"/>
        <c:lblOffset val="100"/>
        <c:noMultiLvlLbl val="0"/>
      </c:catAx>
      <c:valAx>
        <c:axId val="1"/>
        <c:scaling>
          <c:orientation val="minMax"/>
          <c:max val="10"/>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8734568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400"/>
              <a:t>Event Outcomes/Tm/Gm: 1901 - 2021</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lineChart>
        <c:grouping val="standard"/>
        <c:varyColors val="0"/>
        <c:ser>
          <c:idx val="0"/>
          <c:order val="0"/>
          <c:tx>
            <c:strRef>
              <c:f>'[1]Hist. Tm per Gm Data and Charts'!$AC$3</c:f>
              <c:strCache>
                <c:ptCount val="1"/>
                <c:pt idx="0">
                  <c:v>BB</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val>
            <c:numRef>
              <c:f>'[1]Hist. Tm per Gm Data and Charts'!$AC$4:$AC$124</c:f>
              <c:numCache>
                <c:formatCode>General</c:formatCode>
                <c:ptCount val="121"/>
                <c:pt idx="0">
                  <c:v>2.46</c:v>
                </c:pt>
                <c:pt idx="1">
                  <c:v>2.44</c:v>
                </c:pt>
                <c:pt idx="2">
                  <c:v>2.44</c:v>
                </c:pt>
                <c:pt idx="3">
                  <c:v>2.2999999999999998</c:v>
                </c:pt>
                <c:pt idx="4">
                  <c:v>2.54</c:v>
                </c:pt>
                <c:pt idx="5">
                  <c:v>2.5499999999999998</c:v>
                </c:pt>
                <c:pt idx="6">
                  <c:v>2.56</c:v>
                </c:pt>
                <c:pt idx="7">
                  <c:v>2.46</c:v>
                </c:pt>
                <c:pt idx="8">
                  <c:v>2.68</c:v>
                </c:pt>
                <c:pt idx="9">
                  <c:v>3</c:v>
                </c:pt>
                <c:pt idx="10">
                  <c:v>3.2</c:v>
                </c:pt>
                <c:pt idx="11">
                  <c:v>3.11</c:v>
                </c:pt>
                <c:pt idx="12">
                  <c:v>2.97</c:v>
                </c:pt>
                <c:pt idx="13">
                  <c:v>2.97</c:v>
                </c:pt>
                <c:pt idx="14">
                  <c:v>2.98</c:v>
                </c:pt>
                <c:pt idx="15">
                  <c:v>2.84</c:v>
                </c:pt>
                <c:pt idx="16">
                  <c:v>2.76</c:v>
                </c:pt>
                <c:pt idx="17">
                  <c:v>2.82</c:v>
                </c:pt>
                <c:pt idx="18">
                  <c:v>2.67</c:v>
                </c:pt>
                <c:pt idx="19">
                  <c:v>2.82</c:v>
                </c:pt>
                <c:pt idx="20">
                  <c:v>2.76</c:v>
                </c:pt>
                <c:pt idx="21">
                  <c:v>2.9</c:v>
                </c:pt>
                <c:pt idx="22">
                  <c:v>3.01</c:v>
                </c:pt>
                <c:pt idx="23">
                  <c:v>2.9</c:v>
                </c:pt>
                <c:pt idx="24">
                  <c:v>3.09</c:v>
                </c:pt>
                <c:pt idx="25">
                  <c:v>3.15</c:v>
                </c:pt>
                <c:pt idx="26">
                  <c:v>2.98</c:v>
                </c:pt>
                <c:pt idx="27">
                  <c:v>2.98</c:v>
                </c:pt>
                <c:pt idx="28">
                  <c:v>3.22</c:v>
                </c:pt>
                <c:pt idx="29">
                  <c:v>3.04</c:v>
                </c:pt>
                <c:pt idx="30">
                  <c:v>3.11</c:v>
                </c:pt>
                <c:pt idx="31">
                  <c:v>2.97</c:v>
                </c:pt>
                <c:pt idx="32">
                  <c:v>2.94</c:v>
                </c:pt>
                <c:pt idx="33">
                  <c:v>3.16</c:v>
                </c:pt>
                <c:pt idx="34">
                  <c:v>3.2</c:v>
                </c:pt>
                <c:pt idx="35">
                  <c:v>3.38</c:v>
                </c:pt>
                <c:pt idx="36">
                  <c:v>3.32</c:v>
                </c:pt>
                <c:pt idx="37">
                  <c:v>3.45</c:v>
                </c:pt>
                <c:pt idx="38">
                  <c:v>3.37</c:v>
                </c:pt>
                <c:pt idx="39">
                  <c:v>3.31</c:v>
                </c:pt>
                <c:pt idx="40">
                  <c:v>3.45</c:v>
                </c:pt>
                <c:pt idx="41">
                  <c:v>3.34</c:v>
                </c:pt>
                <c:pt idx="42">
                  <c:v>3.32</c:v>
                </c:pt>
                <c:pt idx="43">
                  <c:v>3.12</c:v>
                </c:pt>
                <c:pt idx="44">
                  <c:v>3.31</c:v>
                </c:pt>
                <c:pt idx="45">
                  <c:v>3.46</c:v>
                </c:pt>
                <c:pt idx="46">
                  <c:v>3.64</c:v>
                </c:pt>
                <c:pt idx="47">
                  <c:v>3.8</c:v>
                </c:pt>
                <c:pt idx="48">
                  <c:v>4.04</c:v>
                </c:pt>
                <c:pt idx="49">
                  <c:v>4.0199999999999996</c:v>
                </c:pt>
                <c:pt idx="50">
                  <c:v>3.74</c:v>
                </c:pt>
                <c:pt idx="51">
                  <c:v>3.55</c:v>
                </c:pt>
                <c:pt idx="52">
                  <c:v>3.5</c:v>
                </c:pt>
                <c:pt idx="53">
                  <c:v>3.65</c:v>
                </c:pt>
                <c:pt idx="54">
                  <c:v>3.67</c:v>
                </c:pt>
                <c:pt idx="55">
                  <c:v>3.63</c:v>
                </c:pt>
                <c:pt idx="56">
                  <c:v>3.31</c:v>
                </c:pt>
                <c:pt idx="57">
                  <c:v>3.29</c:v>
                </c:pt>
                <c:pt idx="58">
                  <c:v>3.31</c:v>
                </c:pt>
                <c:pt idx="59">
                  <c:v>3.39</c:v>
                </c:pt>
                <c:pt idx="60">
                  <c:v>3.46</c:v>
                </c:pt>
                <c:pt idx="61">
                  <c:v>3.37</c:v>
                </c:pt>
                <c:pt idx="62">
                  <c:v>2.96</c:v>
                </c:pt>
                <c:pt idx="63">
                  <c:v>2.96</c:v>
                </c:pt>
                <c:pt idx="64">
                  <c:v>3.09</c:v>
                </c:pt>
                <c:pt idx="65">
                  <c:v>2.89</c:v>
                </c:pt>
                <c:pt idx="66">
                  <c:v>2.98</c:v>
                </c:pt>
                <c:pt idx="67">
                  <c:v>2.82</c:v>
                </c:pt>
                <c:pt idx="68">
                  <c:v>3.45</c:v>
                </c:pt>
                <c:pt idx="69">
                  <c:v>3.53</c:v>
                </c:pt>
                <c:pt idx="70">
                  <c:v>3.23</c:v>
                </c:pt>
                <c:pt idx="71">
                  <c:v>3.15</c:v>
                </c:pt>
                <c:pt idx="72">
                  <c:v>3.37</c:v>
                </c:pt>
                <c:pt idx="73">
                  <c:v>3.33</c:v>
                </c:pt>
                <c:pt idx="74">
                  <c:v>3.46</c:v>
                </c:pt>
                <c:pt idx="75">
                  <c:v>3.2</c:v>
                </c:pt>
                <c:pt idx="76">
                  <c:v>3.27</c:v>
                </c:pt>
                <c:pt idx="77">
                  <c:v>3.23</c:v>
                </c:pt>
                <c:pt idx="78">
                  <c:v>3.24</c:v>
                </c:pt>
                <c:pt idx="79">
                  <c:v>3.13</c:v>
                </c:pt>
                <c:pt idx="80">
                  <c:v>3.18</c:v>
                </c:pt>
                <c:pt idx="81">
                  <c:v>3.16</c:v>
                </c:pt>
                <c:pt idx="82">
                  <c:v>3.2</c:v>
                </c:pt>
                <c:pt idx="83">
                  <c:v>3.16</c:v>
                </c:pt>
                <c:pt idx="84">
                  <c:v>3.29</c:v>
                </c:pt>
                <c:pt idx="85">
                  <c:v>3.38</c:v>
                </c:pt>
                <c:pt idx="86">
                  <c:v>3.42</c:v>
                </c:pt>
                <c:pt idx="87">
                  <c:v>3.09</c:v>
                </c:pt>
                <c:pt idx="88">
                  <c:v>3.21</c:v>
                </c:pt>
                <c:pt idx="89">
                  <c:v>3.29</c:v>
                </c:pt>
                <c:pt idx="90">
                  <c:v>3.32</c:v>
                </c:pt>
                <c:pt idx="91">
                  <c:v>3.25</c:v>
                </c:pt>
                <c:pt idx="92">
                  <c:v>3.33</c:v>
                </c:pt>
                <c:pt idx="93">
                  <c:v>3.48</c:v>
                </c:pt>
                <c:pt idx="94">
                  <c:v>3.53</c:v>
                </c:pt>
                <c:pt idx="95">
                  <c:v>3.55</c:v>
                </c:pt>
                <c:pt idx="96">
                  <c:v>3.46</c:v>
                </c:pt>
                <c:pt idx="97">
                  <c:v>3.38</c:v>
                </c:pt>
                <c:pt idx="98">
                  <c:v>3.68</c:v>
                </c:pt>
                <c:pt idx="99">
                  <c:v>3.75</c:v>
                </c:pt>
                <c:pt idx="100">
                  <c:v>3.25</c:v>
                </c:pt>
                <c:pt idx="101">
                  <c:v>3.35</c:v>
                </c:pt>
                <c:pt idx="102">
                  <c:v>3.27</c:v>
                </c:pt>
                <c:pt idx="103">
                  <c:v>3.34</c:v>
                </c:pt>
                <c:pt idx="104">
                  <c:v>3.13</c:v>
                </c:pt>
                <c:pt idx="105">
                  <c:v>3.26</c:v>
                </c:pt>
                <c:pt idx="106">
                  <c:v>3.31</c:v>
                </c:pt>
                <c:pt idx="107">
                  <c:v>3.36</c:v>
                </c:pt>
                <c:pt idx="108">
                  <c:v>3.42</c:v>
                </c:pt>
                <c:pt idx="109">
                  <c:v>3.25</c:v>
                </c:pt>
                <c:pt idx="110">
                  <c:v>3.09</c:v>
                </c:pt>
                <c:pt idx="111">
                  <c:v>3.03</c:v>
                </c:pt>
                <c:pt idx="112">
                  <c:v>3.01</c:v>
                </c:pt>
                <c:pt idx="113">
                  <c:v>2.88</c:v>
                </c:pt>
                <c:pt idx="114">
                  <c:v>2.9</c:v>
                </c:pt>
                <c:pt idx="115">
                  <c:v>3.11</c:v>
                </c:pt>
                <c:pt idx="116">
                  <c:v>3.26</c:v>
                </c:pt>
                <c:pt idx="117">
                  <c:v>3.23</c:v>
                </c:pt>
                <c:pt idx="118">
                  <c:v>3.27</c:v>
                </c:pt>
                <c:pt idx="119">
                  <c:v>3.39</c:v>
                </c:pt>
                <c:pt idx="120">
                  <c:v>3.28</c:v>
                </c:pt>
              </c:numCache>
            </c:numRef>
          </c:val>
          <c:smooth val="0"/>
          <c:extLst>
            <c:ext xmlns:c16="http://schemas.microsoft.com/office/drawing/2014/chart" uri="{C3380CC4-5D6E-409C-BE32-E72D297353CC}">
              <c16:uniqueId val="{00000000-45A2-444E-9765-8D8C9F9074AC}"/>
            </c:ext>
          </c:extLst>
        </c:ser>
        <c:ser>
          <c:idx val="1"/>
          <c:order val="1"/>
          <c:tx>
            <c:strRef>
              <c:f>'[1]Hist. Tm per Gm Data and Charts'!$AD$3</c:f>
              <c:strCache>
                <c:ptCount val="1"/>
                <c:pt idx="0">
                  <c:v>HBP</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val>
            <c:numRef>
              <c:f>'[1]Hist. Tm per Gm Data and Charts'!$AD$4:$AD$124</c:f>
              <c:numCache>
                <c:formatCode>General</c:formatCode>
                <c:ptCount val="121"/>
                <c:pt idx="0">
                  <c:v>0.39</c:v>
                </c:pt>
                <c:pt idx="1">
                  <c:v>0.35</c:v>
                </c:pt>
                <c:pt idx="2">
                  <c:v>0.34</c:v>
                </c:pt>
                <c:pt idx="3">
                  <c:v>0.32</c:v>
                </c:pt>
                <c:pt idx="4">
                  <c:v>0.34</c:v>
                </c:pt>
                <c:pt idx="5">
                  <c:v>0.31</c:v>
                </c:pt>
                <c:pt idx="6">
                  <c:v>0.31</c:v>
                </c:pt>
                <c:pt idx="7">
                  <c:v>0.31</c:v>
                </c:pt>
                <c:pt idx="8">
                  <c:v>0.31</c:v>
                </c:pt>
                <c:pt idx="9">
                  <c:v>0.32</c:v>
                </c:pt>
                <c:pt idx="10">
                  <c:v>0.34</c:v>
                </c:pt>
                <c:pt idx="11">
                  <c:v>0.28999999999999998</c:v>
                </c:pt>
                <c:pt idx="12">
                  <c:v>0.28000000000000003</c:v>
                </c:pt>
                <c:pt idx="13">
                  <c:v>0.27</c:v>
                </c:pt>
                <c:pt idx="14">
                  <c:v>0.27</c:v>
                </c:pt>
                <c:pt idx="15">
                  <c:v>0.25</c:v>
                </c:pt>
                <c:pt idx="16">
                  <c:v>0.23</c:v>
                </c:pt>
                <c:pt idx="17">
                  <c:v>0.23</c:v>
                </c:pt>
                <c:pt idx="18">
                  <c:v>0.24</c:v>
                </c:pt>
                <c:pt idx="19">
                  <c:v>0.24</c:v>
                </c:pt>
                <c:pt idx="20">
                  <c:v>0.27</c:v>
                </c:pt>
                <c:pt idx="21">
                  <c:v>0.26</c:v>
                </c:pt>
                <c:pt idx="22">
                  <c:v>0.25</c:v>
                </c:pt>
                <c:pt idx="23">
                  <c:v>0.25</c:v>
                </c:pt>
                <c:pt idx="24">
                  <c:v>0.19</c:v>
                </c:pt>
                <c:pt idx="25">
                  <c:v>0.25</c:v>
                </c:pt>
                <c:pt idx="26">
                  <c:v>0.21</c:v>
                </c:pt>
                <c:pt idx="27">
                  <c:v>0.23</c:v>
                </c:pt>
                <c:pt idx="28">
                  <c:v>0.18</c:v>
                </c:pt>
                <c:pt idx="29">
                  <c:v>0.16</c:v>
                </c:pt>
                <c:pt idx="30">
                  <c:v>0.16</c:v>
                </c:pt>
                <c:pt idx="31">
                  <c:v>0.16</c:v>
                </c:pt>
                <c:pt idx="32">
                  <c:v>0.16</c:v>
                </c:pt>
                <c:pt idx="33">
                  <c:v>0.14000000000000001</c:v>
                </c:pt>
                <c:pt idx="34">
                  <c:v>0.16</c:v>
                </c:pt>
                <c:pt idx="35">
                  <c:v>0.17</c:v>
                </c:pt>
                <c:pt idx="36">
                  <c:v>0.14000000000000001</c:v>
                </c:pt>
                <c:pt idx="37">
                  <c:v>0.15</c:v>
                </c:pt>
                <c:pt idx="38">
                  <c:v>0.15</c:v>
                </c:pt>
                <c:pt idx="39">
                  <c:v>0.15</c:v>
                </c:pt>
                <c:pt idx="40">
                  <c:v>0.13</c:v>
                </c:pt>
                <c:pt idx="41">
                  <c:v>0.14000000000000001</c:v>
                </c:pt>
                <c:pt idx="42">
                  <c:v>0.14000000000000001</c:v>
                </c:pt>
                <c:pt idx="43">
                  <c:v>0.14000000000000001</c:v>
                </c:pt>
                <c:pt idx="44">
                  <c:v>0.15</c:v>
                </c:pt>
                <c:pt idx="45">
                  <c:v>0.13</c:v>
                </c:pt>
                <c:pt idx="46">
                  <c:v>0.15</c:v>
                </c:pt>
                <c:pt idx="47">
                  <c:v>0.15</c:v>
                </c:pt>
                <c:pt idx="48">
                  <c:v>0.15</c:v>
                </c:pt>
                <c:pt idx="49">
                  <c:v>0.18</c:v>
                </c:pt>
                <c:pt idx="50">
                  <c:v>0.18</c:v>
                </c:pt>
                <c:pt idx="51">
                  <c:v>0.19</c:v>
                </c:pt>
                <c:pt idx="52">
                  <c:v>0.2</c:v>
                </c:pt>
                <c:pt idx="53">
                  <c:v>0.18</c:v>
                </c:pt>
                <c:pt idx="54">
                  <c:v>0.21</c:v>
                </c:pt>
                <c:pt idx="55">
                  <c:v>0.19</c:v>
                </c:pt>
                <c:pt idx="56">
                  <c:v>0.21</c:v>
                </c:pt>
                <c:pt idx="57">
                  <c:v>0.2</c:v>
                </c:pt>
                <c:pt idx="58">
                  <c:v>0.2</c:v>
                </c:pt>
                <c:pt idx="59">
                  <c:v>0.2</c:v>
                </c:pt>
                <c:pt idx="60">
                  <c:v>0.2</c:v>
                </c:pt>
                <c:pt idx="61">
                  <c:v>0.22</c:v>
                </c:pt>
                <c:pt idx="62">
                  <c:v>0.22</c:v>
                </c:pt>
                <c:pt idx="63">
                  <c:v>0.21</c:v>
                </c:pt>
                <c:pt idx="64">
                  <c:v>0.22</c:v>
                </c:pt>
                <c:pt idx="65">
                  <c:v>0.21</c:v>
                </c:pt>
                <c:pt idx="66">
                  <c:v>0.23</c:v>
                </c:pt>
                <c:pt idx="67">
                  <c:v>0.24</c:v>
                </c:pt>
                <c:pt idx="68">
                  <c:v>0.23</c:v>
                </c:pt>
                <c:pt idx="69">
                  <c:v>0.21</c:v>
                </c:pt>
                <c:pt idx="70">
                  <c:v>0.21</c:v>
                </c:pt>
                <c:pt idx="71">
                  <c:v>0.2</c:v>
                </c:pt>
                <c:pt idx="72">
                  <c:v>0.19</c:v>
                </c:pt>
                <c:pt idx="73">
                  <c:v>0.2</c:v>
                </c:pt>
                <c:pt idx="74">
                  <c:v>0.2</c:v>
                </c:pt>
                <c:pt idx="75">
                  <c:v>0.18</c:v>
                </c:pt>
                <c:pt idx="76">
                  <c:v>0.19</c:v>
                </c:pt>
                <c:pt idx="77">
                  <c:v>0.18</c:v>
                </c:pt>
                <c:pt idx="78">
                  <c:v>0.18</c:v>
                </c:pt>
                <c:pt idx="79">
                  <c:v>0.16</c:v>
                </c:pt>
                <c:pt idx="80">
                  <c:v>0.17</c:v>
                </c:pt>
                <c:pt idx="81">
                  <c:v>0.16</c:v>
                </c:pt>
                <c:pt idx="82">
                  <c:v>0.17</c:v>
                </c:pt>
                <c:pt idx="83">
                  <c:v>0.16</c:v>
                </c:pt>
                <c:pt idx="84">
                  <c:v>0.17</c:v>
                </c:pt>
                <c:pt idx="85">
                  <c:v>0.19</c:v>
                </c:pt>
                <c:pt idx="86">
                  <c:v>0.2</c:v>
                </c:pt>
                <c:pt idx="87">
                  <c:v>0.22</c:v>
                </c:pt>
                <c:pt idx="88">
                  <c:v>0.19</c:v>
                </c:pt>
                <c:pt idx="89">
                  <c:v>0.2</c:v>
                </c:pt>
                <c:pt idx="90">
                  <c:v>0.22</c:v>
                </c:pt>
                <c:pt idx="91">
                  <c:v>0.23</c:v>
                </c:pt>
                <c:pt idx="92">
                  <c:v>0.26</c:v>
                </c:pt>
                <c:pt idx="93">
                  <c:v>0.27</c:v>
                </c:pt>
                <c:pt idx="94">
                  <c:v>0.3</c:v>
                </c:pt>
                <c:pt idx="95">
                  <c:v>0.31</c:v>
                </c:pt>
                <c:pt idx="96">
                  <c:v>0.32</c:v>
                </c:pt>
                <c:pt idx="97">
                  <c:v>0.33</c:v>
                </c:pt>
                <c:pt idx="98">
                  <c:v>0.33</c:v>
                </c:pt>
                <c:pt idx="99">
                  <c:v>0.32</c:v>
                </c:pt>
                <c:pt idx="100">
                  <c:v>0.39</c:v>
                </c:pt>
                <c:pt idx="101">
                  <c:v>0.36</c:v>
                </c:pt>
                <c:pt idx="102">
                  <c:v>0.38</c:v>
                </c:pt>
                <c:pt idx="103">
                  <c:v>0.38</c:v>
                </c:pt>
                <c:pt idx="104">
                  <c:v>0.37</c:v>
                </c:pt>
                <c:pt idx="105">
                  <c:v>0.37</c:v>
                </c:pt>
                <c:pt idx="106">
                  <c:v>0.36</c:v>
                </c:pt>
                <c:pt idx="107">
                  <c:v>0.34</c:v>
                </c:pt>
                <c:pt idx="108">
                  <c:v>0.33</c:v>
                </c:pt>
                <c:pt idx="109">
                  <c:v>0.32</c:v>
                </c:pt>
                <c:pt idx="110">
                  <c:v>0.32</c:v>
                </c:pt>
                <c:pt idx="111">
                  <c:v>0.31</c:v>
                </c:pt>
                <c:pt idx="112">
                  <c:v>0.32</c:v>
                </c:pt>
                <c:pt idx="113">
                  <c:v>0.34</c:v>
                </c:pt>
                <c:pt idx="114">
                  <c:v>0.33</c:v>
                </c:pt>
                <c:pt idx="115">
                  <c:v>0.34</c:v>
                </c:pt>
                <c:pt idx="116">
                  <c:v>0.36</c:v>
                </c:pt>
                <c:pt idx="117">
                  <c:v>0.4</c:v>
                </c:pt>
                <c:pt idx="118">
                  <c:v>0.41</c:v>
                </c:pt>
                <c:pt idx="119">
                  <c:v>0.46</c:v>
                </c:pt>
                <c:pt idx="120">
                  <c:v>0.43</c:v>
                </c:pt>
              </c:numCache>
            </c:numRef>
          </c:val>
          <c:smooth val="0"/>
          <c:extLst>
            <c:ext xmlns:c16="http://schemas.microsoft.com/office/drawing/2014/chart" uri="{C3380CC4-5D6E-409C-BE32-E72D297353CC}">
              <c16:uniqueId val="{00000001-45A2-444E-9765-8D8C9F9074AC}"/>
            </c:ext>
          </c:extLst>
        </c:ser>
        <c:ser>
          <c:idx val="2"/>
          <c:order val="2"/>
          <c:tx>
            <c:strRef>
              <c:f>'[1]Hist. Tm per Gm Data and Charts'!$AE$3</c:f>
              <c:strCache>
                <c:ptCount val="1"/>
                <c:pt idx="0">
                  <c:v>SO</c:v>
                </c:pt>
              </c:strCache>
            </c:strRef>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'[1]Hist. Tm per Gm Data and Charts'!$AE$4:$AE$124</c:f>
              <c:numCache>
                <c:formatCode>General</c:formatCode>
                <c:ptCount val="121"/>
                <c:pt idx="0">
                  <c:v>3.15</c:v>
                </c:pt>
                <c:pt idx="1">
                  <c:v>2.98</c:v>
                </c:pt>
                <c:pt idx="2">
                  <c:v>3.58</c:v>
                </c:pt>
                <c:pt idx="3">
                  <c:v>3.73</c:v>
                </c:pt>
                <c:pt idx="4">
                  <c:v>3.87</c:v>
                </c:pt>
                <c:pt idx="5">
                  <c:v>3.71</c:v>
                </c:pt>
                <c:pt idx="6">
                  <c:v>3.53</c:v>
                </c:pt>
                <c:pt idx="7">
                  <c:v>3.66</c:v>
                </c:pt>
                <c:pt idx="8">
                  <c:v>3.77</c:v>
                </c:pt>
                <c:pt idx="9">
                  <c:v>3.88</c:v>
                </c:pt>
                <c:pt idx="10">
                  <c:v>4</c:v>
                </c:pt>
                <c:pt idx="11">
                  <c:v>3.97</c:v>
                </c:pt>
                <c:pt idx="12">
                  <c:v>3.83</c:v>
                </c:pt>
                <c:pt idx="13">
                  <c:v>3.98</c:v>
                </c:pt>
                <c:pt idx="14">
                  <c:v>3.79</c:v>
                </c:pt>
                <c:pt idx="15">
                  <c:v>3.82</c:v>
                </c:pt>
                <c:pt idx="16">
                  <c:v>3.46</c:v>
                </c:pt>
                <c:pt idx="17">
                  <c:v>2.89</c:v>
                </c:pt>
                <c:pt idx="18">
                  <c:v>3.07</c:v>
                </c:pt>
                <c:pt idx="19">
                  <c:v>3.16</c:v>
                </c:pt>
                <c:pt idx="20">
                  <c:v>3.1</c:v>
                </c:pt>
                <c:pt idx="21">
                  <c:v>3.07</c:v>
                </c:pt>
                <c:pt idx="22">
                  <c:v>3.04</c:v>
                </c:pt>
                <c:pt idx="23">
                  <c:v>3.06</c:v>
                </c:pt>
                <c:pt idx="24">
                  <c:v>2.96</c:v>
                </c:pt>
                <c:pt idx="25">
                  <c:v>3.06</c:v>
                </c:pt>
                <c:pt idx="26">
                  <c:v>3.04</c:v>
                </c:pt>
                <c:pt idx="27">
                  <c:v>3.08</c:v>
                </c:pt>
                <c:pt idx="28">
                  <c:v>3.08</c:v>
                </c:pt>
                <c:pt idx="29">
                  <c:v>3.38</c:v>
                </c:pt>
                <c:pt idx="30">
                  <c:v>3.29</c:v>
                </c:pt>
                <c:pt idx="31">
                  <c:v>3.33</c:v>
                </c:pt>
                <c:pt idx="32">
                  <c:v>3.19</c:v>
                </c:pt>
                <c:pt idx="33">
                  <c:v>3.57</c:v>
                </c:pt>
                <c:pt idx="34">
                  <c:v>3.4</c:v>
                </c:pt>
                <c:pt idx="35">
                  <c:v>3.43</c:v>
                </c:pt>
                <c:pt idx="36">
                  <c:v>3.81</c:v>
                </c:pt>
                <c:pt idx="37">
                  <c:v>3.61</c:v>
                </c:pt>
                <c:pt idx="38">
                  <c:v>3.56</c:v>
                </c:pt>
                <c:pt idx="39">
                  <c:v>3.77</c:v>
                </c:pt>
                <c:pt idx="40">
                  <c:v>3.61</c:v>
                </c:pt>
                <c:pt idx="41">
                  <c:v>3.54</c:v>
                </c:pt>
                <c:pt idx="42">
                  <c:v>3.6</c:v>
                </c:pt>
                <c:pt idx="43">
                  <c:v>3.36</c:v>
                </c:pt>
                <c:pt idx="44">
                  <c:v>3.48</c:v>
                </c:pt>
                <c:pt idx="45">
                  <c:v>3.98</c:v>
                </c:pt>
                <c:pt idx="46">
                  <c:v>3.84</c:v>
                </c:pt>
                <c:pt idx="47">
                  <c:v>3.84</c:v>
                </c:pt>
                <c:pt idx="48">
                  <c:v>3.61</c:v>
                </c:pt>
                <c:pt idx="49">
                  <c:v>3.86</c:v>
                </c:pt>
                <c:pt idx="50">
                  <c:v>3.77</c:v>
                </c:pt>
                <c:pt idx="51">
                  <c:v>4.1900000000000004</c:v>
                </c:pt>
                <c:pt idx="52">
                  <c:v>4.12</c:v>
                </c:pt>
                <c:pt idx="53">
                  <c:v>4.13</c:v>
                </c:pt>
                <c:pt idx="54">
                  <c:v>4.3899999999999997</c:v>
                </c:pt>
                <c:pt idx="55">
                  <c:v>4.6399999999999997</c:v>
                </c:pt>
                <c:pt idx="56">
                  <c:v>4.84</c:v>
                </c:pt>
                <c:pt idx="57">
                  <c:v>4.95</c:v>
                </c:pt>
                <c:pt idx="58">
                  <c:v>5.09</c:v>
                </c:pt>
                <c:pt idx="59">
                  <c:v>5.18</c:v>
                </c:pt>
                <c:pt idx="60">
                  <c:v>5.23</c:v>
                </c:pt>
                <c:pt idx="61">
                  <c:v>5.42</c:v>
                </c:pt>
                <c:pt idx="62">
                  <c:v>5.8</c:v>
                </c:pt>
                <c:pt idx="63">
                  <c:v>5.91</c:v>
                </c:pt>
                <c:pt idx="64">
                  <c:v>5.94</c:v>
                </c:pt>
                <c:pt idx="65">
                  <c:v>5.82</c:v>
                </c:pt>
                <c:pt idx="66">
                  <c:v>5.99</c:v>
                </c:pt>
                <c:pt idx="67">
                  <c:v>5.89</c:v>
                </c:pt>
                <c:pt idx="68">
                  <c:v>5.77</c:v>
                </c:pt>
                <c:pt idx="69">
                  <c:v>5.75</c:v>
                </c:pt>
                <c:pt idx="70">
                  <c:v>5.41</c:v>
                </c:pt>
                <c:pt idx="71">
                  <c:v>5.57</c:v>
                </c:pt>
                <c:pt idx="72">
                  <c:v>5.24</c:v>
                </c:pt>
                <c:pt idx="73">
                  <c:v>5.01</c:v>
                </c:pt>
                <c:pt idx="74">
                  <c:v>4.9800000000000004</c:v>
                </c:pt>
                <c:pt idx="75">
                  <c:v>4.83</c:v>
                </c:pt>
                <c:pt idx="76">
                  <c:v>5.16</c:v>
                </c:pt>
                <c:pt idx="77">
                  <c:v>4.7699999999999996</c:v>
                </c:pt>
                <c:pt idx="78">
                  <c:v>4.7699999999999996</c:v>
                </c:pt>
                <c:pt idx="79">
                  <c:v>4.8</c:v>
                </c:pt>
                <c:pt idx="80">
                  <c:v>4.75</c:v>
                </c:pt>
                <c:pt idx="81">
                  <c:v>5.04</c:v>
                </c:pt>
                <c:pt idx="82">
                  <c:v>5.15</c:v>
                </c:pt>
                <c:pt idx="83">
                  <c:v>5.34</c:v>
                </c:pt>
                <c:pt idx="84">
                  <c:v>5.34</c:v>
                </c:pt>
                <c:pt idx="85">
                  <c:v>5.87</c:v>
                </c:pt>
                <c:pt idx="86">
                  <c:v>5.96</c:v>
                </c:pt>
                <c:pt idx="87">
                  <c:v>5.56</c:v>
                </c:pt>
                <c:pt idx="88">
                  <c:v>5.61</c:v>
                </c:pt>
                <c:pt idx="89">
                  <c:v>5.67</c:v>
                </c:pt>
                <c:pt idx="90">
                  <c:v>5.8</c:v>
                </c:pt>
                <c:pt idx="91">
                  <c:v>5.59</c:v>
                </c:pt>
                <c:pt idx="92">
                  <c:v>5.8</c:v>
                </c:pt>
                <c:pt idx="93">
                  <c:v>6.18</c:v>
                </c:pt>
                <c:pt idx="94">
                  <c:v>6.3</c:v>
                </c:pt>
                <c:pt idx="95">
                  <c:v>6.46</c:v>
                </c:pt>
                <c:pt idx="96">
                  <c:v>6.61</c:v>
                </c:pt>
                <c:pt idx="97">
                  <c:v>6.56</c:v>
                </c:pt>
                <c:pt idx="98">
                  <c:v>6.41</c:v>
                </c:pt>
                <c:pt idx="99">
                  <c:v>6.45</c:v>
                </c:pt>
                <c:pt idx="100">
                  <c:v>6.67</c:v>
                </c:pt>
                <c:pt idx="101">
                  <c:v>6.47</c:v>
                </c:pt>
                <c:pt idx="102">
                  <c:v>6.34</c:v>
                </c:pt>
                <c:pt idx="103">
                  <c:v>6.55</c:v>
                </c:pt>
                <c:pt idx="104">
                  <c:v>6.3</c:v>
                </c:pt>
                <c:pt idx="105">
                  <c:v>6.52</c:v>
                </c:pt>
                <c:pt idx="106">
                  <c:v>6.62</c:v>
                </c:pt>
                <c:pt idx="107">
                  <c:v>6.77</c:v>
                </c:pt>
                <c:pt idx="108">
                  <c:v>6.91</c:v>
                </c:pt>
                <c:pt idx="109">
                  <c:v>7.06</c:v>
                </c:pt>
                <c:pt idx="110">
                  <c:v>7.1</c:v>
                </c:pt>
                <c:pt idx="111">
                  <c:v>7.5</c:v>
                </c:pt>
                <c:pt idx="112">
                  <c:v>7.55</c:v>
                </c:pt>
                <c:pt idx="113">
                  <c:v>7.7</c:v>
                </c:pt>
                <c:pt idx="114">
                  <c:v>7.71</c:v>
                </c:pt>
                <c:pt idx="115">
                  <c:v>8.0299999999999994</c:v>
                </c:pt>
                <c:pt idx="116">
                  <c:v>8.25</c:v>
                </c:pt>
                <c:pt idx="117">
                  <c:v>8.48</c:v>
                </c:pt>
                <c:pt idx="118">
                  <c:v>8.81</c:v>
                </c:pt>
                <c:pt idx="119">
                  <c:v>8.68</c:v>
                </c:pt>
                <c:pt idx="120">
                  <c:v>8.93</c:v>
                </c:pt>
              </c:numCache>
            </c:numRef>
          </c:val>
          <c:smooth val="0"/>
          <c:extLst>
            <c:ext xmlns:c16="http://schemas.microsoft.com/office/drawing/2014/chart" uri="{C3380CC4-5D6E-409C-BE32-E72D297353CC}">
              <c16:uniqueId val="{00000002-45A2-444E-9765-8D8C9F9074AC}"/>
            </c:ext>
          </c:extLst>
        </c:ser>
        <c:ser>
          <c:idx val="3"/>
          <c:order val="3"/>
          <c:tx>
            <c:strRef>
              <c:f>'[1]Hist. Tm per Gm Data and Charts'!$AF$3</c:f>
              <c:strCache>
                <c:ptCount val="1"/>
                <c:pt idx="0">
                  <c:v>HR</c:v>
                </c:pt>
              </c:strCache>
            </c:strRef>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'[1]Hist. Tm per Gm Data and Charts'!$AF$4:$AF$124</c:f>
              <c:numCache>
                <c:formatCode>General</c:formatCode>
                <c:ptCount val="121"/>
                <c:pt idx="0">
                  <c:v>0.21</c:v>
                </c:pt>
                <c:pt idx="1">
                  <c:v>0.16</c:v>
                </c:pt>
                <c:pt idx="2">
                  <c:v>0.15</c:v>
                </c:pt>
                <c:pt idx="3">
                  <c:v>0.13</c:v>
                </c:pt>
                <c:pt idx="4">
                  <c:v>0.14000000000000001</c:v>
                </c:pt>
                <c:pt idx="5">
                  <c:v>0.11</c:v>
                </c:pt>
                <c:pt idx="6">
                  <c:v>0.1</c:v>
                </c:pt>
                <c:pt idx="7">
                  <c:v>0.11</c:v>
                </c:pt>
                <c:pt idx="8">
                  <c:v>0.1</c:v>
                </c:pt>
                <c:pt idx="9">
                  <c:v>0.14000000000000001</c:v>
                </c:pt>
                <c:pt idx="10">
                  <c:v>0.21</c:v>
                </c:pt>
                <c:pt idx="11">
                  <c:v>0.18</c:v>
                </c:pt>
                <c:pt idx="12">
                  <c:v>0.19</c:v>
                </c:pt>
                <c:pt idx="13">
                  <c:v>0.19</c:v>
                </c:pt>
                <c:pt idx="14">
                  <c:v>0.17</c:v>
                </c:pt>
                <c:pt idx="15">
                  <c:v>0.15</c:v>
                </c:pt>
                <c:pt idx="16">
                  <c:v>0.13</c:v>
                </c:pt>
                <c:pt idx="17">
                  <c:v>0.12</c:v>
                </c:pt>
                <c:pt idx="18">
                  <c:v>0.2</c:v>
                </c:pt>
                <c:pt idx="19">
                  <c:v>0.24</c:v>
                </c:pt>
                <c:pt idx="20">
                  <c:v>0.36</c:v>
                </c:pt>
                <c:pt idx="21">
                  <c:v>0.42</c:v>
                </c:pt>
                <c:pt idx="22">
                  <c:v>0.41</c:v>
                </c:pt>
                <c:pt idx="23">
                  <c:v>0.31</c:v>
                </c:pt>
                <c:pt idx="24">
                  <c:v>0.33</c:v>
                </c:pt>
                <c:pt idx="25">
                  <c:v>0.39</c:v>
                </c:pt>
                <c:pt idx="26">
                  <c:v>0.32</c:v>
                </c:pt>
                <c:pt idx="27">
                  <c:v>0.44</c:v>
                </c:pt>
                <c:pt idx="28">
                  <c:v>0.46</c:v>
                </c:pt>
                <c:pt idx="29">
                  <c:v>0.51</c:v>
                </c:pt>
                <c:pt idx="30">
                  <c:v>0.43</c:v>
                </c:pt>
                <c:pt idx="31">
                  <c:v>0.47</c:v>
                </c:pt>
                <c:pt idx="32">
                  <c:v>0.43</c:v>
                </c:pt>
                <c:pt idx="33">
                  <c:v>0.52</c:v>
                </c:pt>
                <c:pt idx="34">
                  <c:v>0.54</c:v>
                </c:pt>
                <c:pt idx="35">
                  <c:v>0.55000000000000004</c:v>
                </c:pt>
                <c:pt idx="36">
                  <c:v>0.55000000000000004</c:v>
                </c:pt>
                <c:pt idx="37">
                  <c:v>0.56999999999999995</c:v>
                </c:pt>
                <c:pt idx="38">
                  <c:v>0.51</c:v>
                </c:pt>
                <c:pt idx="39">
                  <c:v>0.54</c:v>
                </c:pt>
                <c:pt idx="40">
                  <c:v>0.46</c:v>
                </c:pt>
                <c:pt idx="41">
                  <c:v>0.37</c:v>
                </c:pt>
                <c:pt idx="42">
                  <c:v>0.34</c:v>
                </c:pt>
                <c:pt idx="43">
                  <c:v>0.36</c:v>
                </c:pt>
                <c:pt idx="44">
                  <c:v>0.39</c:v>
                </c:pt>
                <c:pt idx="45">
                  <c:v>0.42</c:v>
                </c:pt>
                <c:pt idx="46">
                  <c:v>0.57999999999999996</c:v>
                </c:pt>
                <c:pt idx="47">
                  <c:v>0.57999999999999996</c:v>
                </c:pt>
                <c:pt idx="48">
                  <c:v>0.69</c:v>
                </c:pt>
                <c:pt idx="49">
                  <c:v>0.84</c:v>
                </c:pt>
                <c:pt idx="50">
                  <c:v>0.75</c:v>
                </c:pt>
                <c:pt idx="51">
                  <c:v>0.69</c:v>
                </c:pt>
                <c:pt idx="52">
                  <c:v>0.84</c:v>
                </c:pt>
                <c:pt idx="53">
                  <c:v>0.78</c:v>
                </c:pt>
                <c:pt idx="54">
                  <c:v>0.9</c:v>
                </c:pt>
                <c:pt idx="55">
                  <c:v>0.93</c:v>
                </c:pt>
                <c:pt idx="56">
                  <c:v>0.89</c:v>
                </c:pt>
                <c:pt idx="57">
                  <c:v>0.91</c:v>
                </c:pt>
                <c:pt idx="58">
                  <c:v>0.91</c:v>
                </c:pt>
                <c:pt idx="59">
                  <c:v>0.86</c:v>
                </c:pt>
                <c:pt idx="60">
                  <c:v>0.95</c:v>
                </c:pt>
                <c:pt idx="61">
                  <c:v>0.93</c:v>
                </c:pt>
                <c:pt idx="62">
                  <c:v>0.84</c:v>
                </c:pt>
                <c:pt idx="63">
                  <c:v>0.85</c:v>
                </c:pt>
                <c:pt idx="64">
                  <c:v>0.83</c:v>
                </c:pt>
                <c:pt idx="65">
                  <c:v>0.85</c:v>
                </c:pt>
                <c:pt idx="66">
                  <c:v>0.71</c:v>
                </c:pt>
                <c:pt idx="67">
                  <c:v>0.61</c:v>
                </c:pt>
                <c:pt idx="68">
                  <c:v>0.8</c:v>
                </c:pt>
                <c:pt idx="69">
                  <c:v>0.88</c:v>
                </c:pt>
                <c:pt idx="70">
                  <c:v>0.74</c:v>
                </c:pt>
                <c:pt idx="71">
                  <c:v>0.68</c:v>
                </c:pt>
                <c:pt idx="72">
                  <c:v>0.8</c:v>
                </c:pt>
                <c:pt idx="73">
                  <c:v>0.68</c:v>
                </c:pt>
                <c:pt idx="74">
                  <c:v>0.7</c:v>
                </c:pt>
                <c:pt idx="75">
                  <c:v>0.57999999999999996</c:v>
                </c:pt>
                <c:pt idx="76">
                  <c:v>0.87</c:v>
                </c:pt>
                <c:pt idx="77">
                  <c:v>0.7</c:v>
                </c:pt>
                <c:pt idx="78">
                  <c:v>0.82</c:v>
                </c:pt>
                <c:pt idx="79">
                  <c:v>0.73</c:v>
                </c:pt>
                <c:pt idx="80">
                  <c:v>0.64</c:v>
                </c:pt>
                <c:pt idx="81">
                  <c:v>0.8</c:v>
                </c:pt>
                <c:pt idx="82">
                  <c:v>0.78</c:v>
                </c:pt>
                <c:pt idx="83">
                  <c:v>0.77</c:v>
                </c:pt>
                <c:pt idx="84">
                  <c:v>0.86</c:v>
                </c:pt>
                <c:pt idx="85">
                  <c:v>0.91</c:v>
                </c:pt>
                <c:pt idx="86">
                  <c:v>1.06</c:v>
                </c:pt>
                <c:pt idx="87">
                  <c:v>0.76</c:v>
                </c:pt>
                <c:pt idx="88">
                  <c:v>0.73</c:v>
                </c:pt>
                <c:pt idx="89">
                  <c:v>0.79</c:v>
                </c:pt>
                <c:pt idx="90">
                  <c:v>0.8</c:v>
                </c:pt>
                <c:pt idx="91">
                  <c:v>0.72</c:v>
                </c:pt>
                <c:pt idx="92">
                  <c:v>0.89</c:v>
                </c:pt>
                <c:pt idx="93">
                  <c:v>1.03</c:v>
                </c:pt>
                <c:pt idx="94">
                  <c:v>1.01</c:v>
                </c:pt>
                <c:pt idx="95">
                  <c:v>1.0900000000000001</c:v>
                </c:pt>
                <c:pt idx="96">
                  <c:v>1.02</c:v>
                </c:pt>
                <c:pt idx="97">
                  <c:v>1.04</c:v>
                </c:pt>
                <c:pt idx="98">
                  <c:v>1.1399999999999999</c:v>
                </c:pt>
                <c:pt idx="99">
                  <c:v>1.17</c:v>
                </c:pt>
                <c:pt idx="100">
                  <c:v>1.1200000000000001</c:v>
                </c:pt>
                <c:pt idx="101">
                  <c:v>1.04</c:v>
                </c:pt>
                <c:pt idx="102">
                  <c:v>1.07</c:v>
                </c:pt>
                <c:pt idx="103">
                  <c:v>1.1200000000000001</c:v>
                </c:pt>
                <c:pt idx="104">
                  <c:v>1.03</c:v>
                </c:pt>
                <c:pt idx="105">
                  <c:v>1.1100000000000001</c:v>
                </c:pt>
                <c:pt idx="106">
                  <c:v>1.02</c:v>
                </c:pt>
                <c:pt idx="107">
                  <c:v>1</c:v>
                </c:pt>
                <c:pt idx="108">
                  <c:v>1.04</c:v>
                </c:pt>
                <c:pt idx="109">
                  <c:v>0.95</c:v>
                </c:pt>
                <c:pt idx="110">
                  <c:v>0.94</c:v>
                </c:pt>
                <c:pt idx="111">
                  <c:v>1.02</c:v>
                </c:pt>
                <c:pt idx="112">
                  <c:v>0.96</c:v>
                </c:pt>
                <c:pt idx="113">
                  <c:v>0.86</c:v>
                </c:pt>
                <c:pt idx="114">
                  <c:v>1.01</c:v>
                </c:pt>
                <c:pt idx="115">
                  <c:v>1.1599999999999999</c:v>
                </c:pt>
                <c:pt idx="116">
                  <c:v>1.26</c:v>
                </c:pt>
                <c:pt idx="117">
                  <c:v>1.1499999999999999</c:v>
                </c:pt>
                <c:pt idx="118">
                  <c:v>1.39</c:v>
                </c:pt>
                <c:pt idx="119">
                  <c:v>1.28</c:v>
                </c:pt>
                <c:pt idx="120">
                  <c:v>1.17</c:v>
                </c:pt>
              </c:numCache>
            </c:numRef>
          </c:val>
          <c:smooth val="0"/>
          <c:extLst>
            <c:ext xmlns:c16="http://schemas.microsoft.com/office/drawing/2014/chart" uri="{C3380CC4-5D6E-409C-BE32-E72D297353CC}">
              <c16:uniqueId val="{00000003-45A2-444E-9765-8D8C9F9074AC}"/>
            </c:ext>
          </c:extLst>
        </c:ser>
        <c:ser>
          <c:idx val="4"/>
          <c:order val="4"/>
          <c:tx>
            <c:strRef>
              <c:f>'[1]Hist. Tm per Gm Data and Charts'!$AI$3</c:f>
              <c:strCache>
                <c:ptCount val="1"/>
                <c:pt idx="0">
                  <c:v>BAbip</c:v>
                </c:pt>
              </c:strCache>
            </c:strRef>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'[1]Hist. Tm per Gm Data and Charts'!$AI$4:$AI$124</c:f>
              <c:numCache>
                <c:formatCode>General</c:formatCode>
                <c:ptCount val="121"/>
                <c:pt idx="0">
                  <c:v>0.35199999999999998</c:v>
                </c:pt>
                <c:pt idx="1">
                  <c:v>0.33900000000000002</c:v>
                </c:pt>
                <c:pt idx="2">
                  <c:v>0.32</c:v>
                </c:pt>
                <c:pt idx="3">
                  <c:v>0.29699999999999999</c:v>
                </c:pt>
                <c:pt idx="4">
                  <c:v>0.315</c:v>
                </c:pt>
                <c:pt idx="5">
                  <c:v>0.316</c:v>
                </c:pt>
                <c:pt idx="6">
                  <c:v>0.32600000000000001</c:v>
                </c:pt>
                <c:pt idx="7">
                  <c:v>0.26700000000000002</c:v>
                </c:pt>
                <c:pt idx="8">
                  <c:v>0.27200000000000002</c:v>
                </c:pt>
                <c:pt idx="9">
                  <c:v>0.27900000000000003</c:v>
                </c:pt>
                <c:pt idx="10">
                  <c:v>0.29699999999999999</c:v>
                </c:pt>
                <c:pt idx="11">
                  <c:v>0.3</c:v>
                </c:pt>
                <c:pt idx="12">
                  <c:v>0.28399999999999997</c:v>
                </c:pt>
                <c:pt idx="13">
                  <c:v>0.27900000000000003</c:v>
                </c:pt>
                <c:pt idx="14">
                  <c:v>0.27700000000000002</c:v>
                </c:pt>
                <c:pt idx="15">
                  <c:v>0.27400000000000002</c:v>
                </c:pt>
                <c:pt idx="16">
                  <c:v>0.27200000000000002</c:v>
                </c:pt>
                <c:pt idx="17">
                  <c:v>0.27300000000000002</c:v>
                </c:pt>
                <c:pt idx="18">
                  <c:v>0.28199999999999997</c:v>
                </c:pt>
                <c:pt idx="19">
                  <c:v>0.34799999999999998</c:v>
                </c:pt>
                <c:pt idx="20">
                  <c:v>0.378</c:v>
                </c:pt>
                <c:pt idx="21">
                  <c:v>0.36599999999999999</c:v>
                </c:pt>
                <c:pt idx="22">
                  <c:v>0.39400000000000002</c:v>
                </c:pt>
                <c:pt idx="23">
                  <c:v>0.35899999999999999</c:v>
                </c:pt>
                <c:pt idx="24">
                  <c:v>0.30299999999999999</c:v>
                </c:pt>
                <c:pt idx="25">
                  <c:v>0.4</c:v>
                </c:pt>
                <c:pt idx="26">
                  <c:v>0.34499999999999997</c:v>
                </c:pt>
                <c:pt idx="27">
                  <c:v>0.38100000000000001</c:v>
                </c:pt>
                <c:pt idx="28">
                  <c:v>0.34899999999999998</c:v>
                </c:pt>
                <c:pt idx="29">
                  <c:v>0.30599999999999999</c:v>
                </c:pt>
                <c:pt idx="30">
                  <c:v>0.31900000000000001</c:v>
                </c:pt>
                <c:pt idx="31">
                  <c:v>0.32400000000000001</c:v>
                </c:pt>
                <c:pt idx="32">
                  <c:v>0.318</c:v>
                </c:pt>
                <c:pt idx="33">
                  <c:v>0.33</c:v>
                </c:pt>
                <c:pt idx="34">
                  <c:v>0.34</c:v>
                </c:pt>
                <c:pt idx="35">
                  <c:v>0.33700000000000002</c:v>
                </c:pt>
                <c:pt idx="36">
                  <c:v>0.35299999999999998</c:v>
                </c:pt>
                <c:pt idx="37">
                  <c:v>0.34300000000000003</c:v>
                </c:pt>
                <c:pt idx="38">
                  <c:v>0.28999999999999998</c:v>
                </c:pt>
                <c:pt idx="39">
                  <c:v>0.28399999999999997</c:v>
                </c:pt>
                <c:pt idx="40">
                  <c:v>0.28000000000000003</c:v>
                </c:pt>
                <c:pt idx="41">
                  <c:v>0.27</c:v>
                </c:pt>
                <c:pt idx="42">
                  <c:v>0.33100000000000002</c:v>
                </c:pt>
                <c:pt idx="43">
                  <c:v>0.27800000000000002</c:v>
                </c:pt>
                <c:pt idx="44">
                  <c:v>0.32400000000000001</c:v>
                </c:pt>
                <c:pt idx="45">
                  <c:v>0.27700000000000002</c:v>
                </c:pt>
                <c:pt idx="46">
                  <c:v>0.32900000000000001</c:v>
                </c:pt>
                <c:pt idx="47">
                  <c:v>0.32700000000000001</c:v>
                </c:pt>
                <c:pt idx="48">
                  <c:v>0.27700000000000002</c:v>
                </c:pt>
                <c:pt idx="49">
                  <c:v>0.28000000000000003</c:v>
                </c:pt>
                <c:pt idx="50">
                  <c:v>0.27500000000000002</c:v>
                </c:pt>
                <c:pt idx="51">
                  <c:v>0.27100000000000002</c:v>
                </c:pt>
                <c:pt idx="52">
                  <c:v>0.28000000000000003</c:v>
                </c:pt>
                <c:pt idx="53">
                  <c:v>0.27500000000000002</c:v>
                </c:pt>
                <c:pt idx="54">
                  <c:v>0.27200000000000002</c:v>
                </c:pt>
                <c:pt idx="55">
                  <c:v>0.27400000000000002</c:v>
                </c:pt>
                <c:pt idx="56">
                  <c:v>0.27500000000000002</c:v>
                </c:pt>
                <c:pt idx="57">
                  <c:v>0.27700000000000002</c:v>
                </c:pt>
                <c:pt idx="58">
                  <c:v>0.27500000000000002</c:v>
                </c:pt>
                <c:pt idx="59">
                  <c:v>0.27700000000000002</c:v>
                </c:pt>
                <c:pt idx="60">
                  <c:v>0.27900000000000003</c:v>
                </c:pt>
                <c:pt idx="61">
                  <c:v>0.28100000000000003</c:v>
                </c:pt>
                <c:pt idx="62">
                  <c:v>0.27300000000000002</c:v>
                </c:pt>
                <c:pt idx="63">
                  <c:v>0.27900000000000003</c:v>
                </c:pt>
                <c:pt idx="64">
                  <c:v>0.27400000000000002</c:v>
                </c:pt>
                <c:pt idx="65">
                  <c:v>0.27600000000000002</c:v>
                </c:pt>
                <c:pt idx="66">
                  <c:v>0.27400000000000002</c:v>
                </c:pt>
                <c:pt idx="67">
                  <c:v>0.26900000000000002</c:v>
                </c:pt>
                <c:pt idx="68">
                  <c:v>0.27600000000000002</c:v>
                </c:pt>
                <c:pt idx="69">
                  <c:v>0.28100000000000003</c:v>
                </c:pt>
                <c:pt idx="70">
                  <c:v>0.27600000000000002</c:v>
                </c:pt>
                <c:pt idx="71">
                  <c:v>0.27200000000000002</c:v>
                </c:pt>
                <c:pt idx="72">
                  <c:v>0.28100000000000003</c:v>
                </c:pt>
                <c:pt idx="73">
                  <c:v>0.28199999999999997</c:v>
                </c:pt>
                <c:pt idx="74">
                  <c:v>0.28199999999999997</c:v>
                </c:pt>
                <c:pt idx="75">
                  <c:v>0.28100000000000003</c:v>
                </c:pt>
                <c:pt idx="76">
                  <c:v>0.28699999999999998</c:v>
                </c:pt>
                <c:pt idx="77">
                  <c:v>0.28000000000000003</c:v>
                </c:pt>
                <c:pt idx="78">
                  <c:v>0.28599999999999998</c:v>
                </c:pt>
                <c:pt idx="79">
                  <c:v>0.28699999999999998</c:v>
                </c:pt>
                <c:pt idx="80">
                  <c:v>0.27900000000000003</c:v>
                </c:pt>
                <c:pt idx="81">
                  <c:v>0.28399999999999997</c:v>
                </c:pt>
                <c:pt idx="82">
                  <c:v>0.28499999999999998</c:v>
                </c:pt>
                <c:pt idx="83">
                  <c:v>0.28599999999999998</c:v>
                </c:pt>
                <c:pt idx="84">
                  <c:v>0.28100000000000003</c:v>
                </c:pt>
                <c:pt idx="85">
                  <c:v>0.28599999999999998</c:v>
                </c:pt>
                <c:pt idx="86">
                  <c:v>0.28899999999999998</c:v>
                </c:pt>
                <c:pt idx="87">
                  <c:v>0.28199999999999997</c:v>
                </c:pt>
                <c:pt idx="88">
                  <c:v>0.28299999999999997</c:v>
                </c:pt>
                <c:pt idx="89">
                  <c:v>0.28699999999999998</c:v>
                </c:pt>
                <c:pt idx="90">
                  <c:v>0.28499999999999998</c:v>
                </c:pt>
                <c:pt idx="91">
                  <c:v>0.28499999999999998</c:v>
                </c:pt>
                <c:pt idx="92">
                  <c:v>0.29399999999999998</c:v>
                </c:pt>
                <c:pt idx="93">
                  <c:v>0.3</c:v>
                </c:pt>
                <c:pt idx="94">
                  <c:v>0.29799999999999999</c:v>
                </c:pt>
                <c:pt idx="95">
                  <c:v>0.30099999999999999</c:v>
                </c:pt>
                <c:pt idx="96">
                  <c:v>0.30099999999999999</c:v>
                </c:pt>
                <c:pt idx="97">
                  <c:v>0.29899999999999999</c:v>
                </c:pt>
                <c:pt idx="98">
                  <c:v>0.30199999999999999</c:v>
                </c:pt>
                <c:pt idx="99">
                  <c:v>0.3</c:v>
                </c:pt>
                <c:pt idx="100">
                  <c:v>0.29599999999999999</c:v>
                </c:pt>
                <c:pt idx="101">
                  <c:v>0.29299999999999998</c:v>
                </c:pt>
                <c:pt idx="102">
                  <c:v>0.29399999999999998</c:v>
                </c:pt>
                <c:pt idx="103">
                  <c:v>0.29699999999999999</c:v>
                </c:pt>
                <c:pt idx="104">
                  <c:v>0.29499999999999998</c:v>
                </c:pt>
                <c:pt idx="105">
                  <c:v>0.30099999999999999</c:v>
                </c:pt>
                <c:pt idx="106">
                  <c:v>0.30199999999999999</c:v>
                </c:pt>
                <c:pt idx="107">
                  <c:v>0.3</c:v>
                </c:pt>
                <c:pt idx="108">
                  <c:v>0.29899999999999999</c:v>
                </c:pt>
                <c:pt idx="109">
                  <c:v>0.29699999999999999</c:v>
                </c:pt>
                <c:pt idx="110">
                  <c:v>0.29499999999999998</c:v>
                </c:pt>
                <c:pt idx="111">
                  <c:v>0.29699999999999999</c:v>
                </c:pt>
                <c:pt idx="112">
                  <c:v>0.29699999999999999</c:v>
                </c:pt>
                <c:pt idx="113">
                  <c:v>0.29799999999999999</c:v>
                </c:pt>
                <c:pt idx="114">
                  <c:v>0.29899999999999999</c:v>
                </c:pt>
                <c:pt idx="115">
                  <c:v>0.3</c:v>
                </c:pt>
                <c:pt idx="116">
                  <c:v>0.3</c:v>
                </c:pt>
                <c:pt idx="117">
                  <c:v>0.29499999999999998</c:v>
                </c:pt>
                <c:pt idx="118">
                  <c:v>0.29799999999999999</c:v>
                </c:pt>
                <c:pt idx="119">
                  <c:v>0.29199999999999998</c:v>
                </c:pt>
                <c:pt idx="120">
                  <c:v>0.28899999999999998</c:v>
                </c:pt>
              </c:numCache>
            </c:numRef>
          </c:val>
          <c:smooth val="0"/>
          <c:extLst>
            <c:ext xmlns:c16="http://schemas.microsoft.com/office/drawing/2014/chart" uri="{C3380CC4-5D6E-409C-BE32-E72D297353CC}">
              <c16:uniqueId val="{00000004-45A2-444E-9765-8D8C9F9074AC}"/>
            </c:ext>
          </c:extLst>
        </c:ser>
        <c:dLbls>
          <c:showLegendKey val="0"/>
          <c:showVal val="0"/>
          <c:showCatName val="0"/>
          <c:showSerName val="0"/>
          <c:showPercent val="0"/>
          <c:showBubbleSize val="0"/>
        </c:dLbls>
        <c:smooth val="0"/>
        <c:axId val="1818298416"/>
        <c:axId val="1"/>
      </c:lineChart>
      <c:catAx>
        <c:axId val="1818298416"/>
        <c:scaling>
          <c:orientation val="minMax"/>
        </c:scaling>
        <c:delete val="1"/>
        <c:axPos val="b"/>
        <c:majorTickMark val="none"/>
        <c:minorTickMark val="none"/>
        <c:tickLblPos val="nextTo"/>
        <c:crossAx val="1"/>
        <c:crosses val="autoZero"/>
        <c:auto val="1"/>
        <c:lblAlgn val="ctr"/>
        <c:lblOffset val="100"/>
        <c:noMultiLvlLbl val="0"/>
      </c:catAx>
      <c:valAx>
        <c:axId val="1"/>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8182984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400"/>
              <a:t>Game Outcomes/Tm/Gm: 1901 - 2021</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lineChart>
        <c:grouping val="standard"/>
        <c:varyColors val="0"/>
        <c:ser>
          <c:idx val="0"/>
          <c:order val="0"/>
          <c:tx>
            <c:strRef>
              <c:f>'[1]Hist. Tm per Gm Data and Charts'!$AJ$3</c:f>
              <c:strCache>
                <c:ptCount val="1"/>
                <c:pt idx="0">
                  <c:v>R/G</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val>
            <c:numRef>
              <c:f>'[1]Hist. Tm per Gm Data and Charts'!$AJ$4:$AJ$124</c:f>
              <c:numCache>
                <c:formatCode>General</c:formatCode>
                <c:ptCount val="121"/>
                <c:pt idx="0">
                  <c:v>4.99</c:v>
                </c:pt>
                <c:pt idx="1">
                  <c:v>4.4400000000000004</c:v>
                </c:pt>
                <c:pt idx="2">
                  <c:v>4.4400000000000004</c:v>
                </c:pt>
                <c:pt idx="3">
                  <c:v>3.73</c:v>
                </c:pt>
                <c:pt idx="4">
                  <c:v>3.9</c:v>
                </c:pt>
                <c:pt idx="5">
                  <c:v>3.62</c:v>
                </c:pt>
                <c:pt idx="6">
                  <c:v>3.53</c:v>
                </c:pt>
                <c:pt idx="7">
                  <c:v>3.38</c:v>
                </c:pt>
                <c:pt idx="8">
                  <c:v>3.55</c:v>
                </c:pt>
                <c:pt idx="9">
                  <c:v>3.84</c:v>
                </c:pt>
                <c:pt idx="10">
                  <c:v>4.51</c:v>
                </c:pt>
                <c:pt idx="11">
                  <c:v>4.5199999999999996</c:v>
                </c:pt>
                <c:pt idx="12">
                  <c:v>4.04</c:v>
                </c:pt>
                <c:pt idx="13">
                  <c:v>3.87</c:v>
                </c:pt>
                <c:pt idx="14">
                  <c:v>3.81</c:v>
                </c:pt>
                <c:pt idx="15">
                  <c:v>3.56</c:v>
                </c:pt>
                <c:pt idx="16">
                  <c:v>3.58</c:v>
                </c:pt>
                <c:pt idx="17">
                  <c:v>3.63</c:v>
                </c:pt>
                <c:pt idx="18">
                  <c:v>3.87</c:v>
                </c:pt>
                <c:pt idx="19">
                  <c:v>4.4000000000000004</c:v>
                </c:pt>
                <c:pt idx="20">
                  <c:v>4.88</c:v>
                </c:pt>
                <c:pt idx="21">
                  <c:v>4.99</c:v>
                </c:pt>
                <c:pt idx="22">
                  <c:v>4.99</c:v>
                </c:pt>
                <c:pt idx="23">
                  <c:v>4.9000000000000004</c:v>
                </c:pt>
                <c:pt idx="24">
                  <c:v>5.24</c:v>
                </c:pt>
                <c:pt idx="25">
                  <c:v>4.83</c:v>
                </c:pt>
                <c:pt idx="26">
                  <c:v>4.84</c:v>
                </c:pt>
                <c:pt idx="27">
                  <c:v>4.83</c:v>
                </c:pt>
                <c:pt idx="28">
                  <c:v>5.31</c:v>
                </c:pt>
                <c:pt idx="29">
                  <c:v>5.51</c:v>
                </c:pt>
                <c:pt idx="30">
                  <c:v>4.84</c:v>
                </c:pt>
                <c:pt idx="31">
                  <c:v>4.88</c:v>
                </c:pt>
                <c:pt idx="32">
                  <c:v>4.55</c:v>
                </c:pt>
                <c:pt idx="33">
                  <c:v>4.8899999999999997</c:v>
                </c:pt>
                <c:pt idx="34">
                  <c:v>5.04</c:v>
                </c:pt>
                <c:pt idx="35">
                  <c:v>5.24</c:v>
                </c:pt>
                <c:pt idx="36">
                  <c:v>4.99</c:v>
                </c:pt>
                <c:pt idx="37">
                  <c:v>4.96</c:v>
                </c:pt>
                <c:pt idx="38">
                  <c:v>4.8600000000000003</c:v>
                </c:pt>
                <c:pt idx="39">
                  <c:v>4.75</c:v>
                </c:pt>
                <c:pt idx="40">
                  <c:v>4.5199999999999996</c:v>
                </c:pt>
                <c:pt idx="41">
                  <c:v>4.17</c:v>
                </c:pt>
                <c:pt idx="42">
                  <c:v>4.1100000000000003</c:v>
                </c:pt>
                <c:pt idx="43">
                  <c:v>4.2300000000000004</c:v>
                </c:pt>
                <c:pt idx="44">
                  <c:v>4.28</c:v>
                </c:pt>
                <c:pt idx="45">
                  <c:v>4.17</c:v>
                </c:pt>
                <c:pt idx="46">
                  <c:v>4.47</c:v>
                </c:pt>
                <c:pt idx="47">
                  <c:v>4.62</c:v>
                </c:pt>
                <c:pt idx="48">
                  <c:v>4.6100000000000003</c:v>
                </c:pt>
                <c:pt idx="49">
                  <c:v>4.8499999999999996</c:v>
                </c:pt>
                <c:pt idx="50">
                  <c:v>4.55</c:v>
                </c:pt>
                <c:pt idx="51">
                  <c:v>4.18</c:v>
                </c:pt>
                <c:pt idx="52">
                  <c:v>4.6100000000000003</c:v>
                </c:pt>
                <c:pt idx="53">
                  <c:v>4.38</c:v>
                </c:pt>
                <c:pt idx="54">
                  <c:v>4.49</c:v>
                </c:pt>
                <c:pt idx="55">
                  <c:v>4.45</c:v>
                </c:pt>
                <c:pt idx="56">
                  <c:v>4.3099999999999996</c:v>
                </c:pt>
                <c:pt idx="57">
                  <c:v>4.28</c:v>
                </c:pt>
                <c:pt idx="58">
                  <c:v>4.38</c:v>
                </c:pt>
                <c:pt idx="59">
                  <c:v>4.3099999999999996</c:v>
                </c:pt>
                <c:pt idx="60">
                  <c:v>4.53</c:v>
                </c:pt>
                <c:pt idx="61">
                  <c:v>4.46</c:v>
                </c:pt>
                <c:pt idx="62">
                  <c:v>3.95</c:v>
                </c:pt>
                <c:pt idx="63">
                  <c:v>4.04</c:v>
                </c:pt>
                <c:pt idx="64">
                  <c:v>3.99</c:v>
                </c:pt>
                <c:pt idx="65">
                  <c:v>3.99</c:v>
                </c:pt>
                <c:pt idx="66">
                  <c:v>3.77</c:v>
                </c:pt>
                <c:pt idx="67">
                  <c:v>3.42</c:v>
                </c:pt>
                <c:pt idx="68">
                  <c:v>4.07</c:v>
                </c:pt>
                <c:pt idx="69">
                  <c:v>4.34</c:v>
                </c:pt>
                <c:pt idx="70">
                  <c:v>3.89</c:v>
                </c:pt>
                <c:pt idx="71">
                  <c:v>3.69</c:v>
                </c:pt>
                <c:pt idx="72">
                  <c:v>4.21</c:v>
                </c:pt>
                <c:pt idx="73">
                  <c:v>4.12</c:v>
                </c:pt>
                <c:pt idx="74">
                  <c:v>4.21</c:v>
                </c:pt>
                <c:pt idx="75">
                  <c:v>3.99</c:v>
                </c:pt>
                <c:pt idx="76">
                  <c:v>4.47</c:v>
                </c:pt>
                <c:pt idx="77">
                  <c:v>4.0999999999999996</c:v>
                </c:pt>
                <c:pt idx="78">
                  <c:v>4.46</c:v>
                </c:pt>
                <c:pt idx="79">
                  <c:v>4.29</c:v>
                </c:pt>
                <c:pt idx="80">
                  <c:v>4</c:v>
                </c:pt>
                <c:pt idx="81">
                  <c:v>4.3</c:v>
                </c:pt>
                <c:pt idx="82">
                  <c:v>4.3099999999999996</c:v>
                </c:pt>
                <c:pt idx="83">
                  <c:v>4.26</c:v>
                </c:pt>
                <c:pt idx="84">
                  <c:v>4.33</c:v>
                </c:pt>
                <c:pt idx="85">
                  <c:v>4.41</c:v>
                </c:pt>
                <c:pt idx="86">
                  <c:v>4.72</c:v>
                </c:pt>
                <c:pt idx="87">
                  <c:v>4.1399999999999997</c:v>
                </c:pt>
                <c:pt idx="88">
                  <c:v>4.13</c:v>
                </c:pt>
                <c:pt idx="89">
                  <c:v>4.26</c:v>
                </c:pt>
                <c:pt idx="90">
                  <c:v>4.3099999999999996</c:v>
                </c:pt>
                <c:pt idx="91">
                  <c:v>4.12</c:v>
                </c:pt>
                <c:pt idx="92">
                  <c:v>4.5999999999999996</c:v>
                </c:pt>
                <c:pt idx="93">
                  <c:v>4.92</c:v>
                </c:pt>
                <c:pt idx="94">
                  <c:v>4.8499999999999996</c:v>
                </c:pt>
                <c:pt idx="95">
                  <c:v>5.04</c:v>
                </c:pt>
                <c:pt idx="96">
                  <c:v>4.7699999999999996</c:v>
                </c:pt>
                <c:pt idx="97">
                  <c:v>4.79</c:v>
                </c:pt>
                <c:pt idx="98">
                  <c:v>5.08</c:v>
                </c:pt>
                <c:pt idx="99">
                  <c:v>5.14</c:v>
                </c:pt>
                <c:pt idx="100">
                  <c:v>4.78</c:v>
                </c:pt>
                <c:pt idx="101">
                  <c:v>4.62</c:v>
                </c:pt>
                <c:pt idx="102">
                  <c:v>4.7300000000000004</c:v>
                </c:pt>
                <c:pt idx="103">
                  <c:v>4.8099999999999996</c:v>
                </c:pt>
                <c:pt idx="104">
                  <c:v>4.59</c:v>
                </c:pt>
                <c:pt idx="105">
                  <c:v>4.8600000000000003</c:v>
                </c:pt>
                <c:pt idx="106">
                  <c:v>4.8</c:v>
                </c:pt>
                <c:pt idx="107">
                  <c:v>4.6500000000000004</c:v>
                </c:pt>
                <c:pt idx="108">
                  <c:v>4.6100000000000003</c:v>
                </c:pt>
                <c:pt idx="109">
                  <c:v>4.38</c:v>
                </c:pt>
                <c:pt idx="110">
                  <c:v>4.28</c:v>
                </c:pt>
                <c:pt idx="111">
                  <c:v>4.32</c:v>
                </c:pt>
                <c:pt idx="112">
                  <c:v>4.17</c:v>
                </c:pt>
                <c:pt idx="113">
                  <c:v>4.07</c:v>
                </c:pt>
                <c:pt idx="114">
                  <c:v>4.25</c:v>
                </c:pt>
                <c:pt idx="115">
                  <c:v>4.4800000000000004</c:v>
                </c:pt>
                <c:pt idx="116">
                  <c:v>4.6500000000000004</c:v>
                </c:pt>
                <c:pt idx="117">
                  <c:v>4.45</c:v>
                </c:pt>
                <c:pt idx="118">
                  <c:v>4.83</c:v>
                </c:pt>
                <c:pt idx="119">
                  <c:v>4.6500000000000004</c:v>
                </c:pt>
                <c:pt idx="120">
                  <c:v>4.41</c:v>
                </c:pt>
              </c:numCache>
            </c:numRef>
          </c:val>
          <c:smooth val="0"/>
          <c:extLst>
            <c:ext xmlns:c16="http://schemas.microsoft.com/office/drawing/2014/chart" uri="{C3380CC4-5D6E-409C-BE32-E72D297353CC}">
              <c16:uniqueId val="{00000000-6B8E-704D-A1A1-377BE574B1B2}"/>
            </c:ext>
          </c:extLst>
        </c:ser>
        <c:ser>
          <c:idx val="1"/>
          <c:order val="1"/>
          <c:tx>
            <c:strRef>
              <c:f>'[1]Hist. Tm per Gm Data and Charts'!$AK$3</c:f>
              <c:strCache>
                <c:ptCount val="1"/>
                <c:pt idx="0">
                  <c:v>K/BB</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val>
            <c:numRef>
              <c:f>'[1]Hist. Tm per Gm Data and Charts'!$AK$4:$AK$124</c:f>
              <c:numCache>
                <c:formatCode>General</c:formatCode>
                <c:ptCount val="121"/>
                <c:pt idx="0">
                  <c:v>1.28</c:v>
                </c:pt>
                <c:pt idx="1">
                  <c:v>1.22</c:v>
                </c:pt>
                <c:pt idx="2">
                  <c:v>1.46</c:v>
                </c:pt>
                <c:pt idx="3">
                  <c:v>1.62</c:v>
                </c:pt>
                <c:pt idx="4">
                  <c:v>1.53</c:v>
                </c:pt>
                <c:pt idx="5">
                  <c:v>1.45</c:v>
                </c:pt>
                <c:pt idx="6">
                  <c:v>1.38</c:v>
                </c:pt>
                <c:pt idx="7">
                  <c:v>1.49</c:v>
                </c:pt>
                <c:pt idx="8">
                  <c:v>1.4</c:v>
                </c:pt>
                <c:pt idx="9">
                  <c:v>1.3</c:v>
                </c:pt>
                <c:pt idx="10">
                  <c:v>1.25</c:v>
                </c:pt>
                <c:pt idx="11">
                  <c:v>1.28</c:v>
                </c:pt>
                <c:pt idx="12">
                  <c:v>1.29</c:v>
                </c:pt>
                <c:pt idx="13">
                  <c:v>1.34</c:v>
                </c:pt>
                <c:pt idx="14">
                  <c:v>1.27</c:v>
                </c:pt>
                <c:pt idx="15">
                  <c:v>1.34</c:v>
                </c:pt>
                <c:pt idx="16">
                  <c:v>1.25</c:v>
                </c:pt>
                <c:pt idx="17">
                  <c:v>1.03</c:v>
                </c:pt>
                <c:pt idx="18">
                  <c:v>1.1499999999999999</c:v>
                </c:pt>
                <c:pt idx="19">
                  <c:v>1.1200000000000001</c:v>
                </c:pt>
                <c:pt idx="20">
                  <c:v>1.1200000000000001</c:v>
                </c:pt>
                <c:pt idx="21">
                  <c:v>1.06</c:v>
                </c:pt>
                <c:pt idx="22">
                  <c:v>1.01</c:v>
                </c:pt>
                <c:pt idx="23">
                  <c:v>1.05</c:v>
                </c:pt>
                <c:pt idx="24">
                  <c:v>0.96</c:v>
                </c:pt>
                <c:pt idx="25">
                  <c:v>0.97</c:v>
                </c:pt>
                <c:pt idx="26">
                  <c:v>1.02</c:v>
                </c:pt>
                <c:pt idx="27">
                  <c:v>1.03</c:v>
                </c:pt>
                <c:pt idx="28">
                  <c:v>0.96</c:v>
                </c:pt>
                <c:pt idx="29">
                  <c:v>1.1100000000000001</c:v>
                </c:pt>
                <c:pt idx="30">
                  <c:v>1.06</c:v>
                </c:pt>
                <c:pt idx="31">
                  <c:v>1.1200000000000001</c:v>
                </c:pt>
                <c:pt idx="32">
                  <c:v>1.0900000000000001</c:v>
                </c:pt>
                <c:pt idx="33">
                  <c:v>1.1299999999999999</c:v>
                </c:pt>
                <c:pt idx="34">
                  <c:v>1.06</c:v>
                </c:pt>
                <c:pt idx="35">
                  <c:v>1.01</c:v>
                </c:pt>
                <c:pt idx="36">
                  <c:v>1.1499999999999999</c:v>
                </c:pt>
                <c:pt idx="37">
                  <c:v>1.05</c:v>
                </c:pt>
                <c:pt idx="38">
                  <c:v>1.06</c:v>
                </c:pt>
                <c:pt idx="39">
                  <c:v>1.1399999999999999</c:v>
                </c:pt>
                <c:pt idx="40">
                  <c:v>1.05</c:v>
                </c:pt>
                <c:pt idx="41">
                  <c:v>1.06</c:v>
                </c:pt>
                <c:pt idx="42">
                  <c:v>1.08</c:v>
                </c:pt>
                <c:pt idx="43">
                  <c:v>1.08</c:v>
                </c:pt>
                <c:pt idx="44">
                  <c:v>1.05</c:v>
                </c:pt>
                <c:pt idx="45">
                  <c:v>1.1499999999999999</c:v>
                </c:pt>
                <c:pt idx="46">
                  <c:v>1.06</c:v>
                </c:pt>
                <c:pt idx="47">
                  <c:v>1.01</c:v>
                </c:pt>
                <c:pt idx="48">
                  <c:v>0.89</c:v>
                </c:pt>
                <c:pt idx="49">
                  <c:v>0.96</c:v>
                </c:pt>
                <c:pt idx="50">
                  <c:v>1.01</c:v>
                </c:pt>
                <c:pt idx="51">
                  <c:v>1.18</c:v>
                </c:pt>
                <c:pt idx="52">
                  <c:v>1.18</c:v>
                </c:pt>
                <c:pt idx="53">
                  <c:v>1.1299999999999999</c:v>
                </c:pt>
                <c:pt idx="54">
                  <c:v>1.2</c:v>
                </c:pt>
                <c:pt idx="55">
                  <c:v>1.28</c:v>
                </c:pt>
                <c:pt idx="56">
                  <c:v>1.46</c:v>
                </c:pt>
                <c:pt idx="57">
                  <c:v>1.5</c:v>
                </c:pt>
                <c:pt idx="58">
                  <c:v>1.54</c:v>
                </c:pt>
                <c:pt idx="59">
                  <c:v>1.53</c:v>
                </c:pt>
                <c:pt idx="60">
                  <c:v>1.51</c:v>
                </c:pt>
                <c:pt idx="61">
                  <c:v>1.61</c:v>
                </c:pt>
                <c:pt idx="62">
                  <c:v>1.96</c:v>
                </c:pt>
                <c:pt idx="63">
                  <c:v>2</c:v>
                </c:pt>
                <c:pt idx="64">
                  <c:v>1.92</c:v>
                </c:pt>
                <c:pt idx="65">
                  <c:v>2.02</c:v>
                </c:pt>
                <c:pt idx="66">
                  <c:v>2.0099999999999998</c:v>
                </c:pt>
                <c:pt idx="67">
                  <c:v>2.09</c:v>
                </c:pt>
                <c:pt idx="68">
                  <c:v>1.67</c:v>
                </c:pt>
                <c:pt idx="69">
                  <c:v>1.63</c:v>
                </c:pt>
                <c:pt idx="70">
                  <c:v>1.67</c:v>
                </c:pt>
                <c:pt idx="71">
                  <c:v>1.77</c:v>
                </c:pt>
                <c:pt idx="72">
                  <c:v>1.55</c:v>
                </c:pt>
                <c:pt idx="73">
                  <c:v>1.5</c:v>
                </c:pt>
                <c:pt idx="74">
                  <c:v>1.44</c:v>
                </c:pt>
                <c:pt idx="75">
                  <c:v>1.51</c:v>
                </c:pt>
                <c:pt idx="76">
                  <c:v>1.58</c:v>
                </c:pt>
                <c:pt idx="77">
                  <c:v>1.48</c:v>
                </c:pt>
                <c:pt idx="78">
                  <c:v>1.47</c:v>
                </c:pt>
                <c:pt idx="79">
                  <c:v>1.53</c:v>
                </c:pt>
                <c:pt idx="80">
                  <c:v>1.49</c:v>
                </c:pt>
                <c:pt idx="81">
                  <c:v>1.6</c:v>
                </c:pt>
                <c:pt idx="82">
                  <c:v>1.61</c:v>
                </c:pt>
                <c:pt idx="83">
                  <c:v>1.69</c:v>
                </c:pt>
                <c:pt idx="84">
                  <c:v>1.62</c:v>
                </c:pt>
                <c:pt idx="85">
                  <c:v>1.74</c:v>
                </c:pt>
                <c:pt idx="86">
                  <c:v>1.74</c:v>
                </c:pt>
                <c:pt idx="87">
                  <c:v>1.8</c:v>
                </c:pt>
                <c:pt idx="88">
                  <c:v>1.75</c:v>
                </c:pt>
                <c:pt idx="89">
                  <c:v>1.72</c:v>
                </c:pt>
                <c:pt idx="90">
                  <c:v>1.74</c:v>
                </c:pt>
                <c:pt idx="91">
                  <c:v>1.72</c:v>
                </c:pt>
                <c:pt idx="92">
                  <c:v>1.74</c:v>
                </c:pt>
                <c:pt idx="93">
                  <c:v>1.78</c:v>
                </c:pt>
                <c:pt idx="94">
                  <c:v>1.79</c:v>
                </c:pt>
                <c:pt idx="95">
                  <c:v>1.82</c:v>
                </c:pt>
                <c:pt idx="96">
                  <c:v>1.91</c:v>
                </c:pt>
                <c:pt idx="97">
                  <c:v>1.94</c:v>
                </c:pt>
                <c:pt idx="98">
                  <c:v>1.74</c:v>
                </c:pt>
                <c:pt idx="99">
                  <c:v>1.72</c:v>
                </c:pt>
                <c:pt idx="100">
                  <c:v>2.0499999999999998</c:v>
                </c:pt>
                <c:pt idx="101">
                  <c:v>1.93</c:v>
                </c:pt>
                <c:pt idx="102">
                  <c:v>1.94</c:v>
                </c:pt>
                <c:pt idx="103">
                  <c:v>1.96</c:v>
                </c:pt>
                <c:pt idx="104">
                  <c:v>2.02</c:v>
                </c:pt>
                <c:pt idx="105">
                  <c:v>2</c:v>
                </c:pt>
                <c:pt idx="106">
                  <c:v>2</c:v>
                </c:pt>
                <c:pt idx="107">
                  <c:v>2.0099999999999998</c:v>
                </c:pt>
                <c:pt idx="108">
                  <c:v>2.02</c:v>
                </c:pt>
                <c:pt idx="109">
                  <c:v>2.17</c:v>
                </c:pt>
                <c:pt idx="110">
                  <c:v>2.2999999999999998</c:v>
                </c:pt>
                <c:pt idx="111">
                  <c:v>2.48</c:v>
                </c:pt>
                <c:pt idx="112">
                  <c:v>2.5099999999999998</c:v>
                </c:pt>
                <c:pt idx="113">
                  <c:v>2.67</c:v>
                </c:pt>
                <c:pt idx="114">
                  <c:v>2.66</c:v>
                </c:pt>
                <c:pt idx="115">
                  <c:v>2.58</c:v>
                </c:pt>
                <c:pt idx="116">
                  <c:v>2.5299999999999998</c:v>
                </c:pt>
                <c:pt idx="117">
                  <c:v>2.63</c:v>
                </c:pt>
                <c:pt idx="118">
                  <c:v>2.69</c:v>
                </c:pt>
                <c:pt idx="119">
                  <c:v>2.56</c:v>
                </c:pt>
                <c:pt idx="120">
                  <c:v>2.72</c:v>
                </c:pt>
              </c:numCache>
            </c:numRef>
          </c:val>
          <c:smooth val="0"/>
          <c:extLst>
            <c:ext xmlns:c16="http://schemas.microsoft.com/office/drawing/2014/chart" uri="{C3380CC4-5D6E-409C-BE32-E72D297353CC}">
              <c16:uniqueId val="{00000001-6B8E-704D-A1A1-377BE574B1B2}"/>
            </c:ext>
          </c:extLst>
        </c:ser>
        <c:ser>
          <c:idx val="2"/>
          <c:order val="2"/>
          <c:tx>
            <c:strRef>
              <c:f>'[1]Hist. Tm per Gm Data and Charts'!$AL$3</c:f>
              <c:strCache>
                <c:ptCount val="1"/>
                <c:pt idx="0">
                  <c:v>R/GD</c:v>
                </c:pt>
              </c:strCache>
            </c:strRef>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'[1]Hist. Tm per Gm Data and Charts'!$AL$4:$AL$124</c:f>
              <c:numCache>
                <c:formatCode>General</c:formatCode>
                <c:ptCount val="121"/>
                <c:pt idx="0">
                  <c:v>2.2000000000000002</c:v>
                </c:pt>
                <c:pt idx="1">
                  <c:v>2.8</c:v>
                </c:pt>
                <c:pt idx="2">
                  <c:v>2.5</c:v>
                </c:pt>
                <c:pt idx="3">
                  <c:v>1.9</c:v>
                </c:pt>
                <c:pt idx="4">
                  <c:v>2</c:v>
                </c:pt>
                <c:pt idx="5">
                  <c:v>1.9</c:v>
                </c:pt>
                <c:pt idx="6">
                  <c:v>1.8</c:v>
                </c:pt>
                <c:pt idx="7">
                  <c:v>1.8</c:v>
                </c:pt>
                <c:pt idx="8">
                  <c:v>2.1</c:v>
                </c:pt>
                <c:pt idx="9">
                  <c:v>1.7</c:v>
                </c:pt>
                <c:pt idx="10">
                  <c:v>2.2000000000000002</c:v>
                </c:pt>
                <c:pt idx="11">
                  <c:v>1.8</c:v>
                </c:pt>
                <c:pt idx="12">
                  <c:v>2</c:v>
                </c:pt>
                <c:pt idx="13">
                  <c:v>1.8</c:v>
                </c:pt>
                <c:pt idx="14">
                  <c:v>1.8</c:v>
                </c:pt>
                <c:pt idx="15">
                  <c:v>1.4</c:v>
                </c:pt>
                <c:pt idx="16">
                  <c:v>1.2</c:v>
                </c:pt>
                <c:pt idx="17">
                  <c:v>1.2</c:v>
                </c:pt>
                <c:pt idx="18">
                  <c:v>1.6</c:v>
                </c:pt>
                <c:pt idx="19">
                  <c:v>2.2000000000000002</c:v>
                </c:pt>
                <c:pt idx="20">
                  <c:v>2.2000000000000002</c:v>
                </c:pt>
                <c:pt idx="21">
                  <c:v>1.7</c:v>
                </c:pt>
                <c:pt idx="22">
                  <c:v>2</c:v>
                </c:pt>
                <c:pt idx="23">
                  <c:v>2.2000000000000002</c:v>
                </c:pt>
                <c:pt idx="24">
                  <c:v>1.8</c:v>
                </c:pt>
                <c:pt idx="25">
                  <c:v>1.9</c:v>
                </c:pt>
                <c:pt idx="26">
                  <c:v>2.8</c:v>
                </c:pt>
                <c:pt idx="27">
                  <c:v>2</c:v>
                </c:pt>
                <c:pt idx="28">
                  <c:v>2.4</c:v>
                </c:pt>
                <c:pt idx="29">
                  <c:v>2.9</c:v>
                </c:pt>
                <c:pt idx="30">
                  <c:v>3.5</c:v>
                </c:pt>
                <c:pt idx="31">
                  <c:v>2.7</c:v>
                </c:pt>
                <c:pt idx="32">
                  <c:v>2.9</c:v>
                </c:pt>
                <c:pt idx="33">
                  <c:v>2.2999999999999998</c:v>
                </c:pt>
                <c:pt idx="34">
                  <c:v>2.2000000000000002</c:v>
                </c:pt>
                <c:pt idx="35">
                  <c:v>2.9</c:v>
                </c:pt>
                <c:pt idx="36">
                  <c:v>2.4</c:v>
                </c:pt>
                <c:pt idx="37">
                  <c:v>2.6</c:v>
                </c:pt>
                <c:pt idx="38">
                  <c:v>2.8</c:v>
                </c:pt>
                <c:pt idx="39">
                  <c:v>2.5</c:v>
                </c:pt>
                <c:pt idx="40">
                  <c:v>2.4</c:v>
                </c:pt>
                <c:pt idx="41">
                  <c:v>2.6</c:v>
                </c:pt>
                <c:pt idx="42">
                  <c:v>1.7</c:v>
                </c:pt>
                <c:pt idx="43">
                  <c:v>1.5</c:v>
                </c:pt>
                <c:pt idx="44">
                  <c:v>1.9</c:v>
                </c:pt>
                <c:pt idx="45">
                  <c:v>1.7</c:v>
                </c:pt>
                <c:pt idx="46">
                  <c:v>2.2000000000000002</c:v>
                </c:pt>
                <c:pt idx="47">
                  <c:v>2.2999999999999998</c:v>
                </c:pt>
                <c:pt idx="48">
                  <c:v>2</c:v>
                </c:pt>
                <c:pt idx="49">
                  <c:v>2.7</c:v>
                </c:pt>
                <c:pt idx="50">
                  <c:v>1.8</c:v>
                </c:pt>
                <c:pt idx="51">
                  <c:v>1.7</c:v>
                </c:pt>
                <c:pt idx="52">
                  <c:v>2.6</c:v>
                </c:pt>
                <c:pt idx="53">
                  <c:v>2.1</c:v>
                </c:pt>
                <c:pt idx="54">
                  <c:v>2.1</c:v>
                </c:pt>
                <c:pt idx="55">
                  <c:v>2.1</c:v>
                </c:pt>
                <c:pt idx="56">
                  <c:v>1.3</c:v>
                </c:pt>
                <c:pt idx="57">
                  <c:v>1.5</c:v>
                </c:pt>
                <c:pt idx="58">
                  <c:v>1.4</c:v>
                </c:pt>
                <c:pt idx="59">
                  <c:v>1.3</c:v>
                </c:pt>
                <c:pt idx="60">
                  <c:v>1.4</c:v>
                </c:pt>
                <c:pt idx="61">
                  <c:v>1.6</c:v>
                </c:pt>
                <c:pt idx="62">
                  <c:v>1.9</c:v>
                </c:pt>
                <c:pt idx="63">
                  <c:v>1.9</c:v>
                </c:pt>
                <c:pt idx="64">
                  <c:v>2.1</c:v>
                </c:pt>
                <c:pt idx="65">
                  <c:v>1.3</c:v>
                </c:pt>
                <c:pt idx="66">
                  <c:v>1.4</c:v>
                </c:pt>
                <c:pt idx="67">
                  <c:v>1.3</c:v>
                </c:pt>
                <c:pt idx="68">
                  <c:v>2</c:v>
                </c:pt>
                <c:pt idx="69">
                  <c:v>1.4</c:v>
                </c:pt>
                <c:pt idx="70">
                  <c:v>1.9</c:v>
                </c:pt>
                <c:pt idx="71">
                  <c:v>1.7</c:v>
                </c:pt>
                <c:pt idx="72">
                  <c:v>1.5</c:v>
                </c:pt>
                <c:pt idx="73">
                  <c:v>1.6</c:v>
                </c:pt>
                <c:pt idx="74">
                  <c:v>1.8</c:v>
                </c:pt>
                <c:pt idx="75">
                  <c:v>2</c:v>
                </c:pt>
                <c:pt idx="76">
                  <c:v>1.8</c:v>
                </c:pt>
                <c:pt idx="77">
                  <c:v>1.7</c:v>
                </c:pt>
                <c:pt idx="78">
                  <c:v>1.8</c:v>
                </c:pt>
                <c:pt idx="79">
                  <c:v>1.5</c:v>
                </c:pt>
                <c:pt idx="80">
                  <c:v>1.7</c:v>
                </c:pt>
                <c:pt idx="81">
                  <c:v>2.1</c:v>
                </c:pt>
                <c:pt idx="82">
                  <c:v>1.5</c:v>
                </c:pt>
                <c:pt idx="83">
                  <c:v>1.5</c:v>
                </c:pt>
                <c:pt idx="84">
                  <c:v>1.8</c:v>
                </c:pt>
                <c:pt idx="85">
                  <c:v>1.4</c:v>
                </c:pt>
                <c:pt idx="86">
                  <c:v>1.6</c:v>
                </c:pt>
                <c:pt idx="87">
                  <c:v>1.6</c:v>
                </c:pt>
                <c:pt idx="88">
                  <c:v>1.3</c:v>
                </c:pt>
                <c:pt idx="89">
                  <c:v>1.3</c:v>
                </c:pt>
                <c:pt idx="90">
                  <c:v>1.5</c:v>
                </c:pt>
                <c:pt idx="91">
                  <c:v>1.5</c:v>
                </c:pt>
                <c:pt idx="92">
                  <c:v>1.9</c:v>
                </c:pt>
                <c:pt idx="93">
                  <c:v>1.9</c:v>
                </c:pt>
                <c:pt idx="94">
                  <c:v>1.9</c:v>
                </c:pt>
                <c:pt idx="95">
                  <c:v>2.2000000000000002</c:v>
                </c:pt>
                <c:pt idx="96">
                  <c:v>1.7</c:v>
                </c:pt>
                <c:pt idx="97">
                  <c:v>2.2000000000000002</c:v>
                </c:pt>
                <c:pt idx="98">
                  <c:v>1.9</c:v>
                </c:pt>
                <c:pt idx="99">
                  <c:v>1.6</c:v>
                </c:pt>
                <c:pt idx="100">
                  <c:v>1.7</c:v>
                </c:pt>
                <c:pt idx="101">
                  <c:v>2</c:v>
                </c:pt>
                <c:pt idx="102">
                  <c:v>2.4</c:v>
                </c:pt>
                <c:pt idx="103">
                  <c:v>2.1</c:v>
                </c:pt>
                <c:pt idx="104">
                  <c:v>1.7</c:v>
                </c:pt>
                <c:pt idx="105">
                  <c:v>1.4</c:v>
                </c:pt>
                <c:pt idx="106">
                  <c:v>1.8</c:v>
                </c:pt>
                <c:pt idx="107">
                  <c:v>1.7</c:v>
                </c:pt>
                <c:pt idx="108">
                  <c:v>1.7</c:v>
                </c:pt>
                <c:pt idx="109">
                  <c:v>2.1</c:v>
                </c:pt>
                <c:pt idx="110">
                  <c:v>2</c:v>
                </c:pt>
                <c:pt idx="111">
                  <c:v>1.4</c:v>
                </c:pt>
                <c:pt idx="112">
                  <c:v>2.1</c:v>
                </c:pt>
                <c:pt idx="113">
                  <c:v>1.5</c:v>
                </c:pt>
                <c:pt idx="114">
                  <c:v>2</c:v>
                </c:pt>
                <c:pt idx="115">
                  <c:v>1.6</c:v>
                </c:pt>
                <c:pt idx="116">
                  <c:v>1.8</c:v>
                </c:pt>
                <c:pt idx="117">
                  <c:v>1.7</c:v>
                </c:pt>
                <c:pt idx="118">
                  <c:v>2.2000000000000002</c:v>
                </c:pt>
                <c:pt idx="119">
                  <c:v>2.1</c:v>
                </c:pt>
                <c:pt idx="120">
                  <c:v>2.1</c:v>
                </c:pt>
              </c:numCache>
            </c:numRef>
          </c:val>
          <c:smooth val="0"/>
          <c:extLst>
            <c:ext xmlns:c16="http://schemas.microsoft.com/office/drawing/2014/chart" uri="{C3380CC4-5D6E-409C-BE32-E72D297353CC}">
              <c16:uniqueId val="{00000002-6B8E-704D-A1A1-377BE574B1B2}"/>
            </c:ext>
          </c:extLst>
        </c:ser>
        <c:ser>
          <c:idx val="3"/>
          <c:order val="3"/>
          <c:tx>
            <c:strRef>
              <c:f>'[1]Hist. Tm per Gm Data and Charts'!$AM$3</c:f>
              <c:strCache>
                <c:ptCount val="1"/>
                <c:pt idx="0">
                  <c:v>E/GD</c:v>
                </c:pt>
              </c:strCache>
            </c:strRef>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'[1]Hist. Tm per Gm Data and Charts'!$AM$4:$AM$124</c:f>
              <c:numCache>
                <c:formatCode>General</c:formatCode>
                <c:ptCount val="121"/>
                <c:pt idx="0">
                  <c:v>1.1000000000000001</c:v>
                </c:pt>
                <c:pt idx="1">
                  <c:v>0.8</c:v>
                </c:pt>
                <c:pt idx="2">
                  <c:v>1</c:v>
                </c:pt>
                <c:pt idx="3">
                  <c:v>1.1000000000000001</c:v>
                </c:pt>
                <c:pt idx="4">
                  <c:v>1.2</c:v>
                </c:pt>
                <c:pt idx="5">
                  <c:v>0.8</c:v>
                </c:pt>
                <c:pt idx="6">
                  <c:v>0.9</c:v>
                </c:pt>
                <c:pt idx="7">
                  <c:v>1</c:v>
                </c:pt>
                <c:pt idx="8">
                  <c:v>0.7</c:v>
                </c:pt>
                <c:pt idx="9">
                  <c:v>0.9</c:v>
                </c:pt>
                <c:pt idx="10">
                  <c:v>0.9</c:v>
                </c:pt>
                <c:pt idx="11">
                  <c:v>1.4</c:v>
                </c:pt>
                <c:pt idx="12">
                  <c:v>0.7</c:v>
                </c:pt>
                <c:pt idx="13">
                  <c:v>0.8</c:v>
                </c:pt>
                <c:pt idx="14">
                  <c:v>1</c:v>
                </c:pt>
                <c:pt idx="15">
                  <c:v>0.8</c:v>
                </c:pt>
                <c:pt idx="16">
                  <c:v>0.6</c:v>
                </c:pt>
                <c:pt idx="17">
                  <c:v>0.6</c:v>
                </c:pt>
                <c:pt idx="18">
                  <c:v>0.8</c:v>
                </c:pt>
                <c:pt idx="19">
                  <c:v>0.5</c:v>
                </c:pt>
                <c:pt idx="20">
                  <c:v>0.9</c:v>
                </c:pt>
                <c:pt idx="21">
                  <c:v>0.6</c:v>
                </c:pt>
                <c:pt idx="22">
                  <c:v>1</c:v>
                </c:pt>
                <c:pt idx="23">
                  <c:v>0.5</c:v>
                </c:pt>
                <c:pt idx="24">
                  <c:v>0.8</c:v>
                </c:pt>
                <c:pt idx="25">
                  <c:v>0.5</c:v>
                </c:pt>
                <c:pt idx="26">
                  <c:v>0.5</c:v>
                </c:pt>
                <c:pt idx="27">
                  <c:v>0.4</c:v>
                </c:pt>
                <c:pt idx="28">
                  <c:v>0.6</c:v>
                </c:pt>
                <c:pt idx="29">
                  <c:v>0.6</c:v>
                </c:pt>
                <c:pt idx="30">
                  <c:v>0.7</c:v>
                </c:pt>
                <c:pt idx="31">
                  <c:v>1</c:v>
                </c:pt>
                <c:pt idx="32">
                  <c:v>0.5</c:v>
                </c:pt>
                <c:pt idx="33">
                  <c:v>0.5</c:v>
                </c:pt>
                <c:pt idx="34">
                  <c:v>0.7</c:v>
                </c:pt>
                <c:pt idx="35">
                  <c:v>0.7</c:v>
                </c:pt>
                <c:pt idx="36">
                  <c:v>0.5</c:v>
                </c:pt>
                <c:pt idx="37">
                  <c:v>0.5</c:v>
                </c:pt>
                <c:pt idx="38">
                  <c:v>0.5</c:v>
                </c:pt>
                <c:pt idx="39">
                  <c:v>0.8</c:v>
                </c:pt>
                <c:pt idx="40">
                  <c:v>0.4</c:v>
                </c:pt>
                <c:pt idx="41">
                  <c:v>0.6</c:v>
                </c:pt>
                <c:pt idx="42">
                  <c:v>0.4</c:v>
                </c:pt>
                <c:pt idx="43">
                  <c:v>0.7</c:v>
                </c:pt>
                <c:pt idx="44">
                  <c:v>0.7</c:v>
                </c:pt>
                <c:pt idx="45">
                  <c:v>0.6</c:v>
                </c:pt>
                <c:pt idx="46">
                  <c:v>0.3</c:v>
                </c:pt>
                <c:pt idx="47">
                  <c:v>0.6</c:v>
                </c:pt>
                <c:pt idx="48">
                  <c:v>0.5</c:v>
                </c:pt>
                <c:pt idx="49">
                  <c:v>0.6</c:v>
                </c:pt>
                <c:pt idx="50">
                  <c:v>0.4</c:v>
                </c:pt>
                <c:pt idx="51">
                  <c:v>0.5</c:v>
                </c:pt>
                <c:pt idx="52">
                  <c:v>0.5</c:v>
                </c:pt>
                <c:pt idx="53">
                  <c:v>0.4</c:v>
                </c:pt>
                <c:pt idx="54">
                  <c:v>0.4</c:v>
                </c:pt>
                <c:pt idx="55">
                  <c:v>0.4</c:v>
                </c:pt>
                <c:pt idx="56">
                  <c:v>0.4</c:v>
                </c:pt>
                <c:pt idx="57">
                  <c:v>0.3</c:v>
                </c:pt>
                <c:pt idx="58">
                  <c:v>0.3</c:v>
                </c:pt>
                <c:pt idx="59">
                  <c:v>0.4</c:v>
                </c:pt>
                <c:pt idx="60">
                  <c:v>0.5</c:v>
                </c:pt>
                <c:pt idx="61">
                  <c:v>0.4</c:v>
                </c:pt>
                <c:pt idx="62">
                  <c:v>0.7</c:v>
                </c:pt>
                <c:pt idx="63">
                  <c:v>0.5</c:v>
                </c:pt>
                <c:pt idx="64">
                  <c:v>0.4</c:v>
                </c:pt>
                <c:pt idx="65">
                  <c:v>0.4</c:v>
                </c:pt>
                <c:pt idx="66">
                  <c:v>0.3</c:v>
                </c:pt>
                <c:pt idx="67">
                  <c:v>0.4</c:v>
                </c:pt>
                <c:pt idx="68">
                  <c:v>0.5</c:v>
                </c:pt>
                <c:pt idx="69">
                  <c:v>0.3</c:v>
                </c:pt>
                <c:pt idx="70">
                  <c:v>0.5</c:v>
                </c:pt>
                <c:pt idx="71">
                  <c:v>0.4</c:v>
                </c:pt>
                <c:pt idx="72">
                  <c:v>0.3</c:v>
                </c:pt>
                <c:pt idx="73">
                  <c:v>0.5</c:v>
                </c:pt>
                <c:pt idx="74">
                  <c:v>0.5</c:v>
                </c:pt>
                <c:pt idx="75">
                  <c:v>0.5</c:v>
                </c:pt>
                <c:pt idx="76">
                  <c:v>0.6</c:v>
                </c:pt>
                <c:pt idx="77">
                  <c:v>0.5</c:v>
                </c:pt>
                <c:pt idx="78">
                  <c:v>0.5</c:v>
                </c:pt>
                <c:pt idx="79">
                  <c:v>0.5</c:v>
                </c:pt>
                <c:pt idx="80">
                  <c:v>0.6</c:v>
                </c:pt>
                <c:pt idx="81">
                  <c:v>0.5</c:v>
                </c:pt>
                <c:pt idx="82">
                  <c:v>0.4</c:v>
                </c:pt>
                <c:pt idx="83">
                  <c:v>0.3</c:v>
                </c:pt>
                <c:pt idx="84">
                  <c:v>0.4</c:v>
                </c:pt>
                <c:pt idx="85">
                  <c:v>0.5</c:v>
                </c:pt>
                <c:pt idx="86">
                  <c:v>0.3</c:v>
                </c:pt>
                <c:pt idx="87">
                  <c:v>0.4</c:v>
                </c:pt>
                <c:pt idx="88">
                  <c:v>0.5</c:v>
                </c:pt>
                <c:pt idx="89">
                  <c:v>0.4</c:v>
                </c:pt>
                <c:pt idx="90">
                  <c:v>0.4</c:v>
                </c:pt>
                <c:pt idx="91">
                  <c:v>0.5</c:v>
                </c:pt>
                <c:pt idx="92">
                  <c:v>0.5</c:v>
                </c:pt>
                <c:pt idx="93">
                  <c:v>0.4</c:v>
                </c:pt>
                <c:pt idx="94">
                  <c:v>0.4</c:v>
                </c:pt>
                <c:pt idx="95">
                  <c:v>0.4</c:v>
                </c:pt>
                <c:pt idx="96">
                  <c:v>0.3</c:v>
                </c:pt>
                <c:pt idx="97">
                  <c:v>0.5</c:v>
                </c:pt>
                <c:pt idx="98">
                  <c:v>0.6</c:v>
                </c:pt>
                <c:pt idx="99">
                  <c:v>0.4</c:v>
                </c:pt>
                <c:pt idx="100">
                  <c:v>0.4</c:v>
                </c:pt>
                <c:pt idx="101">
                  <c:v>0.4</c:v>
                </c:pt>
                <c:pt idx="102">
                  <c:v>0.5</c:v>
                </c:pt>
                <c:pt idx="103">
                  <c:v>0.4</c:v>
                </c:pt>
                <c:pt idx="104">
                  <c:v>0.2</c:v>
                </c:pt>
                <c:pt idx="105">
                  <c:v>0.4</c:v>
                </c:pt>
                <c:pt idx="106">
                  <c:v>0.4</c:v>
                </c:pt>
                <c:pt idx="107">
                  <c:v>0.4</c:v>
                </c:pt>
                <c:pt idx="108">
                  <c:v>0.5</c:v>
                </c:pt>
                <c:pt idx="109">
                  <c:v>0.4</c:v>
                </c:pt>
                <c:pt idx="110">
                  <c:v>0.4</c:v>
                </c:pt>
                <c:pt idx="111">
                  <c:v>0.3</c:v>
                </c:pt>
                <c:pt idx="112">
                  <c:v>0.4</c:v>
                </c:pt>
                <c:pt idx="113">
                  <c:v>0.3</c:v>
                </c:pt>
                <c:pt idx="114">
                  <c:v>0.3</c:v>
                </c:pt>
                <c:pt idx="115">
                  <c:v>0.4</c:v>
                </c:pt>
                <c:pt idx="116">
                  <c:v>0.3</c:v>
                </c:pt>
                <c:pt idx="117">
                  <c:v>0.4</c:v>
                </c:pt>
                <c:pt idx="118">
                  <c:v>0.4</c:v>
                </c:pt>
                <c:pt idx="119">
                  <c:v>0.5</c:v>
                </c:pt>
                <c:pt idx="120">
                  <c:v>0.3</c:v>
                </c:pt>
              </c:numCache>
            </c:numRef>
          </c:val>
          <c:smooth val="0"/>
          <c:extLst>
            <c:ext xmlns:c16="http://schemas.microsoft.com/office/drawing/2014/chart" uri="{C3380CC4-5D6E-409C-BE32-E72D297353CC}">
              <c16:uniqueId val="{00000003-6B8E-704D-A1A1-377BE574B1B2}"/>
            </c:ext>
          </c:extLst>
        </c:ser>
        <c:dLbls>
          <c:showLegendKey val="0"/>
          <c:showVal val="0"/>
          <c:showCatName val="0"/>
          <c:showSerName val="0"/>
          <c:showPercent val="0"/>
          <c:showBubbleSize val="0"/>
        </c:dLbls>
        <c:smooth val="0"/>
        <c:axId val="1818843136"/>
        <c:axId val="1"/>
      </c:lineChart>
      <c:catAx>
        <c:axId val="1818843136"/>
        <c:scaling>
          <c:orientation val="minMax"/>
        </c:scaling>
        <c:delete val="1"/>
        <c:axPos val="b"/>
        <c:majorTickMark val="none"/>
        <c:minorTickMark val="none"/>
        <c:tickLblPos val="nextTo"/>
        <c:crossAx val="1"/>
        <c:crosses val="autoZero"/>
        <c:auto val="1"/>
        <c:lblAlgn val="ctr"/>
        <c:lblOffset val="100"/>
        <c:noMultiLvlLbl val="0"/>
      </c:catAx>
      <c:valAx>
        <c:axId val="1"/>
        <c:scaling>
          <c:orientation val="minMax"/>
          <c:max val="10"/>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818843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sz="1600" b="1" i="0" baseline="0">
                <a:effectLst/>
              </a:rPr>
              <a:t>All Runs Estimators and Runs Scored</a:t>
            </a:r>
            <a:endParaRPr lang="en-US" sz="1200">
              <a:effectLst/>
            </a:endParaRP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scatterChart>
        <c:scatterStyle val="lineMarker"/>
        <c:varyColors val="0"/>
        <c:ser>
          <c:idx val="0"/>
          <c:order val="0"/>
          <c:tx>
            <c:strRef>
              <c:f>'Chart Comparisons'!$B$1</c:f>
              <c:strCache>
                <c:ptCount val="1"/>
                <c:pt idx="0">
                  <c:v>R</c:v>
                </c:pt>
              </c:strCache>
            </c:strRef>
          </c:tx>
          <c:spPr>
            <a:ln w="25400" cap="rnd">
              <a:noFill/>
            </a:ln>
            <a:effectLst>
              <a:glow rad="139700">
                <a:schemeClr val="accent1">
                  <a:satMod val="175000"/>
                  <a:alpha val="14000"/>
                </a:schemeClr>
              </a:glow>
            </a:effectLst>
          </c:spPr>
          <c:marker>
            <c:symbol val="circle"/>
            <c:size val="3"/>
            <c:spPr>
              <a:solidFill>
                <a:schemeClr val="accent1">
                  <a:lumMod val="60000"/>
                  <a:lumOff val="40000"/>
                </a:schemeClr>
              </a:solidFill>
              <a:ln>
                <a:noFill/>
              </a:ln>
              <a:effectLst>
                <a:glow rad="63500">
                  <a:schemeClr val="accent1">
                    <a:satMod val="175000"/>
                    <a:alpha val="25000"/>
                  </a:schemeClr>
                </a:glow>
              </a:effectLst>
            </c:spPr>
          </c:marker>
          <c:xVal>
            <c:numRef>
              <c:f>'Chart Comparisons'!$A$2:$A$147</c:f>
              <c:numCache>
                <c:formatCode>0</c:formatCode>
                <c:ptCount val="146"/>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pt idx="17">
                  <c:v>2004</c:v>
                </c:pt>
                <c:pt idx="18">
                  <c:v>2003</c:v>
                </c:pt>
                <c:pt idx="19">
                  <c:v>2002</c:v>
                </c:pt>
                <c:pt idx="20">
                  <c:v>2001</c:v>
                </c:pt>
                <c:pt idx="21">
                  <c:v>2000</c:v>
                </c:pt>
                <c:pt idx="22">
                  <c:v>1999</c:v>
                </c:pt>
                <c:pt idx="23">
                  <c:v>1998</c:v>
                </c:pt>
                <c:pt idx="24">
                  <c:v>1997</c:v>
                </c:pt>
                <c:pt idx="25">
                  <c:v>1996</c:v>
                </c:pt>
                <c:pt idx="26">
                  <c:v>1995</c:v>
                </c:pt>
                <c:pt idx="27">
                  <c:v>1994</c:v>
                </c:pt>
                <c:pt idx="28">
                  <c:v>1993</c:v>
                </c:pt>
                <c:pt idx="29">
                  <c:v>1992</c:v>
                </c:pt>
                <c:pt idx="30">
                  <c:v>1991</c:v>
                </c:pt>
                <c:pt idx="31">
                  <c:v>1990</c:v>
                </c:pt>
                <c:pt idx="32">
                  <c:v>1989</c:v>
                </c:pt>
                <c:pt idx="33">
                  <c:v>1988</c:v>
                </c:pt>
                <c:pt idx="34">
                  <c:v>1987</c:v>
                </c:pt>
                <c:pt idx="35">
                  <c:v>1986</c:v>
                </c:pt>
                <c:pt idx="36">
                  <c:v>1985</c:v>
                </c:pt>
                <c:pt idx="37">
                  <c:v>1984</c:v>
                </c:pt>
                <c:pt idx="38">
                  <c:v>1983</c:v>
                </c:pt>
                <c:pt idx="39">
                  <c:v>1982</c:v>
                </c:pt>
                <c:pt idx="40">
                  <c:v>1981</c:v>
                </c:pt>
                <c:pt idx="41">
                  <c:v>1980</c:v>
                </c:pt>
                <c:pt idx="42">
                  <c:v>1979</c:v>
                </c:pt>
                <c:pt idx="43">
                  <c:v>1978</c:v>
                </c:pt>
                <c:pt idx="44">
                  <c:v>1977</c:v>
                </c:pt>
                <c:pt idx="45">
                  <c:v>1976</c:v>
                </c:pt>
                <c:pt idx="46">
                  <c:v>1975</c:v>
                </c:pt>
                <c:pt idx="47">
                  <c:v>1974</c:v>
                </c:pt>
                <c:pt idx="48">
                  <c:v>1973</c:v>
                </c:pt>
                <c:pt idx="49">
                  <c:v>1972</c:v>
                </c:pt>
                <c:pt idx="50">
                  <c:v>1971</c:v>
                </c:pt>
                <c:pt idx="51">
                  <c:v>1970</c:v>
                </c:pt>
                <c:pt idx="52">
                  <c:v>1969</c:v>
                </c:pt>
                <c:pt idx="53">
                  <c:v>1968</c:v>
                </c:pt>
                <c:pt idx="54">
                  <c:v>1967</c:v>
                </c:pt>
                <c:pt idx="55">
                  <c:v>1966</c:v>
                </c:pt>
                <c:pt idx="56">
                  <c:v>1965</c:v>
                </c:pt>
                <c:pt idx="57">
                  <c:v>1964</c:v>
                </c:pt>
                <c:pt idx="58">
                  <c:v>1963</c:v>
                </c:pt>
                <c:pt idx="59">
                  <c:v>1962</c:v>
                </c:pt>
                <c:pt idx="60">
                  <c:v>1961</c:v>
                </c:pt>
                <c:pt idx="61">
                  <c:v>1960</c:v>
                </c:pt>
                <c:pt idx="62">
                  <c:v>1959</c:v>
                </c:pt>
                <c:pt idx="63">
                  <c:v>1958</c:v>
                </c:pt>
                <c:pt idx="64">
                  <c:v>1957</c:v>
                </c:pt>
                <c:pt idx="65">
                  <c:v>1956</c:v>
                </c:pt>
                <c:pt idx="66">
                  <c:v>1955</c:v>
                </c:pt>
                <c:pt idx="67">
                  <c:v>1954</c:v>
                </c:pt>
                <c:pt idx="68">
                  <c:v>1953</c:v>
                </c:pt>
                <c:pt idx="69">
                  <c:v>1952</c:v>
                </c:pt>
                <c:pt idx="70">
                  <c:v>1951</c:v>
                </c:pt>
                <c:pt idx="71">
                  <c:v>1950</c:v>
                </c:pt>
                <c:pt idx="72">
                  <c:v>1949</c:v>
                </c:pt>
                <c:pt idx="73">
                  <c:v>1948</c:v>
                </c:pt>
                <c:pt idx="74">
                  <c:v>1947</c:v>
                </c:pt>
                <c:pt idx="75">
                  <c:v>1946</c:v>
                </c:pt>
                <c:pt idx="76">
                  <c:v>1945</c:v>
                </c:pt>
                <c:pt idx="77">
                  <c:v>1944</c:v>
                </c:pt>
                <c:pt idx="78">
                  <c:v>1943</c:v>
                </c:pt>
                <c:pt idx="79">
                  <c:v>1942</c:v>
                </c:pt>
                <c:pt idx="80">
                  <c:v>1941</c:v>
                </c:pt>
                <c:pt idx="81">
                  <c:v>1940</c:v>
                </c:pt>
                <c:pt idx="82">
                  <c:v>1939</c:v>
                </c:pt>
                <c:pt idx="83">
                  <c:v>1938</c:v>
                </c:pt>
                <c:pt idx="84">
                  <c:v>1937</c:v>
                </c:pt>
                <c:pt idx="85">
                  <c:v>1936</c:v>
                </c:pt>
                <c:pt idx="86">
                  <c:v>1935</c:v>
                </c:pt>
                <c:pt idx="87">
                  <c:v>1934</c:v>
                </c:pt>
                <c:pt idx="88">
                  <c:v>1933</c:v>
                </c:pt>
                <c:pt idx="89">
                  <c:v>1932</c:v>
                </c:pt>
                <c:pt idx="90">
                  <c:v>1931</c:v>
                </c:pt>
                <c:pt idx="91">
                  <c:v>1930</c:v>
                </c:pt>
                <c:pt idx="92">
                  <c:v>1929</c:v>
                </c:pt>
                <c:pt idx="93">
                  <c:v>1928</c:v>
                </c:pt>
                <c:pt idx="94">
                  <c:v>1927</c:v>
                </c:pt>
                <c:pt idx="95">
                  <c:v>1926</c:v>
                </c:pt>
                <c:pt idx="96">
                  <c:v>1925</c:v>
                </c:pt>
                <c:pt idx="97">
                  <c:v>1924</c:v>
                </c:pt>
                <c:pt idx="98">
                  <c:v>1923</c:v>
                </c:pt>
                <c:pt idx="99">
                  <c:v>1922</c:v>
                </c:pt>
                <c:pt idx="100">
                  <c:v>1921</c:v>
                </c:pt>
                <c:pt idx="101">
                  <c:v>1920</c:v>
                </c:pt>
                <c:pt idx="102">
                  <c:v>1919</c:v>
                </c:pt>
                <c:pt idx="103">
                  <c:v>1918</c:v>
                </c:pt>
                <c:pt idx="104">
                  <c:v>1917</c:v>
                </c:pt>
                <c:pt idx="105">
                  <c:v>1916</c:v>
                </c:pt>
                <c:pt idx="106">
                  <c:v>1915</c:v>
                </c:pt>
                <c:pt idx="107">
                  <c:v>1914</c:v>
                </c:pt>
                <c:pt idx="108">
                  <c:v>1913</c:v>
                </c:pt>
                <c:pt idx="109">
                  <c:v>1912</c:v>
                </c:pt>
                <c:pt idx="110">
                  <c:v>1911</c:v>
                </c:pt>
                <c:pt idx="111">
                  <c:v>1910</c:v>
                </c:pt>
                <c:pt idx="112">
                  <c:v>1909</c:v>
                </c:pt>
                <c:pt idx="113">
                  <c:v>1908</c:v>
                </c:pt>
                <c:pt idx="114">
                  <c:v>1907</c:v>
                </c:pt>
                <c:pt idx="115">
                  <c:v>1906</c:v>
                </c:pt>
                <c:pt idx="116">
                  <c:v>1905</c:v>
                </c:pt>
                <c:pt idx="117">
                  <c:v>1904</c:v>
                </c:pt>
                <c:pt idx="118">
                  <c:v>1903</c:v>
                </c:pt>
                <c:pt idx="119">
                  <c:v>1902</c:v>
                </c:pt>
                <c:pt idx="120">
                  <c:v>1901</c:v>
                </c:pt>
                <c:pt idx="121">
                  <c:v>1900</c:v>
                </c:pt>
                <c:pt idx="122">
                  <c:v>1899</c:v>
                </c:pt>
                <c:pt idx="123">
                  <c:v>1898</c:v>
                </c:pt>
                <c:pt idx="124">
                  <c:v>1897</c:v>
                </c:pt>
                <c:pt idx="125">
                  <c:v>1896</c:v>
                </c:pt>
                <c:pt idx="126">
                  <c:v>1895</c:v>
                </c:pt>
                <c:pt idx="127">
                  <c:v>1894</c:v>
                </c:pt>
                <c:pt idx="128">
                  <c:v>1893</c:v>
                </c:pt>
                <c:pt idx="129">
                  <c:v>1892</c:v>
                </c:pt>
                <c:pt idx="130">
                  <c:v>1891</c:v>
                </c:pt>
                <c:pt idx="131">
                  <c:v>1890</c:v>
                </c:pt>
                <c:pt idx="132">
                  <c:v>1889</c:v>
                </c:pt>
                <c:pt idx="133">
                  <c:v>1888</c:v>
                </c:pt>
                <c:pt idx="134">
                  <c:v>1887</c:v>
                </c:pt>
                <c:pt idx="135">
                  <c:v>1886</c:v>
                </c:pt>
                <c:pt idx="136">
                  <c:v>1885</c:v>
                </c:pt>
                <c:pt idx="137">
                  <c:v>1884</c:v>
                </c:pt>
                <c:pt idx="138">
                  <c:v>1883</c:v>
                </c:pt>
                <c:pt idx="139">
                  <c:v>1882</c:v>
                </c:pt>
                <c:pt idx="140">
                  <c:v>1881</c:v>
                </c:pt>
                <c:pt idx="141">
                  <c:v>1880</c:v>
                </c:pt>
                <c:pt idx="142">
                  <c:v>1879</c:v>
                </c:pt>
                <c:pt idx="143">
                  <c:v>1878</c:v>
                </c:pt>
                <c:pt idx="144">
                  <c:v>1877</c:v>
                </c:pt>
                <c:pt idx="145">
                  <c:v>1876</c:v>
                </c:pt>
              </c:numCache>
            </c:numRef>
          </c:xVal>
          <c:yVal>
            <c:numRef>
              <c:f>'Chart Comparisons'!$B$2:$B$147</c:f>
              <c:numCache>
                <c:formatCode>#,##0</c:formatCode>
                <c:ptCount val="146"/>
                <c:pt idx="0">
                  <c:v>22010</c:v>
                </c:pt>
                <c:pt idx="1">
                  <c:v>8344</c:v>
                </c:pt>
                <c:pt idx="2">
                  <c:v>23467</c:v>
                </c:pt>
                <c:pt idx="3">
                  <c:v>21630</c:v>
                </c:pt>
                <c:pt idx="4">
                  <c:v>22582</c:v>
                </c:pt>
                <c:pt idx="5">
                  <c:v>21744</c:v>
                </c:pt>
                <c:pt idx="6">
                  <c:v>20647</c:v>
                </c:pt>
                <c:pt idx="7">
                  <c:v>19761</c:v>
                </c:pt>
                <c:pt idx="8">
                  <c:v>20255</c:v>
                </c:pt>
                <c:pt idx="9">
                  <c:v>21017</c:v>
                </c:pt>
                <c:pt idx="10">
                  <c:v>20808</c:v>
                </c:pt>
                <c:pt idx="11">
                  <c:v>21308</c:v>
                </c:pt>
                <c:pt idx="12">
                  <c:v>22419</c:v>
                </c:pt>
                <c:pt idx="13">
                  <c:v>22585</c:v>
                </c:pt>
                <c:pt idx="14">
                  <c:v>23322</c:v>
                </c:pt>
                <c:pt idx="15">
                  <c:v>23599</c:v>
                </c:pt>
                <c:pt idx="16">
                  <c:v>22325</c:v>
                </c:pt>
                <c:pt idx="17">
                  <c:v>23376</c:v>
                </c:pt>
                <c:pt idx="18">
                  <c:v>22978</c:v>
                </c:pt>
                <c:pt idx="19">
                  <c:v>22408</c:v>
                </c:pt>
                <c:pt idx="20">
                  <c:v>23199</c:v>
                </c:pt>
                <c:pt idx="21">
                  <c:v>24971</c:v>
                </c:pt>
                <c:pt idx="22">
                  <c:v>24691</c:v>
                </c:pt>
                <c:pt idx="23">
                  <c:v>23297</c:v>
                </c:pt>
                <c:pt idx="24">
                  <c:v>21604</c:v>
                </c:pt>
                <c:pt idx="25">
                  <c:v>22831</c:v>
                </c:pt>
                <c:pt idx="26">
                  <c:v>19554</c:v>
                </c:pt>
                <c:pt idx="27">
                  <c:v>15752</c:v>
                </c:pt>
                <c:pt idx="28">
                  <c:v>20864</c:v>
                </c:pt>
                <c:pt idx="29">
                  <c:v>17341</c:v>
                </c:pt>
                <c:pt idx="30">
                  <c:v>18127</c:v>
                </c:pt>
                <c:pt idx="31">
                  <c:v>17919</c:v>
                </c:pt>
                <c:pt idx="32">
                  <c:v>17405</c:v>
                </c:pt>
                <c:pt idx="33">
                  <c:v>17380</c:v>
                </c:pt>
                <c:pt idx="34">
                  <c:v>19883</c:v>
                </c:pt>
                <c:pt idx="35">
                  <c:v>18545</c:v>
                </c:pt>
                <c:pt idx="36">
                  <c:v>18216</c:v>
                </c:pt>
                <c:pt idx="37">
                  <c:v>17921</c:v>
                </c:pt>
                <c:pt idx="38">
                  <c:v>18170</c:v>
                </c:pt>
                <c:pt idx="39">
                  <c:v>18110</c:v>
                </c:pt>
                <c:pt idx="40">
                  <c:v>11147</c:v>
                </c:pt>
                <c:pt idx="41">
                  <c:v>18053</c:v>
                </c:pt>
                <c:pt idx="42">
                  <c:v>18713</c:v>
                </c:pt>
                <c:pt idx="43">
                  <c:v>17251</c:v>
                </c:pt>
                <c:pt idx="44">
                  <c:v>18803</c:v>
                </c:pt>
                <c:pt idx="45">
                  <c:v>15492</c:v>
                </c:pt>
                <c:pt idx="46">
                  <c:v>16295</c:v>
                </c:pt>
                <c:pt idx="47">
                  <c:v>16046</c:v>
                </c:pt>
                <c:pt idx="48">
                  <c:v>16376</c:v>
                </c:pt>
                <c:pt idx="49">
                  <c:v>13706</c:v>
                </c:pt>
                <c:pt idx="50">
                  <c:v>15073</c:v>
                </c:pt>
                <c:pt idx="51">
                  <c:v>16880</c:v>
                </c:pt>
                <c:pt idx="52">
                  <c:v>15850</c:v>
                </c:pt>
                <c:pt idx="53">
                  <c:v>11109</c:v>
                </c:pt>
                <c:pt idx="54">
                  <c:v>12210</c:v>
                </c:pt>
                <c:pt idx="55">
                  <c:v>12900</c:v>
                </c:pt>
                <c:pt idx="56">
                  <c:v>12946</c:v>
                </c:pt>
                <c:pt idx="57">
                  <c:v>13124</c:v>
                </c:pt>
                <c:pt idx="58">
                  <c:v>12780</c:v>
                </c:pt>
                <c:pt idx="59">
                  <c:v>14461</c:v>
                </c:pt>
                <c:pt idx="60">
                  <c:v>12942</c:v>
                </c:pt>
                <c:pt idx="61">
                  <c:v>10664</c:v>
                </c:pt>
                <c:pt idx="62">
                  <c:v>10853</c:v>
                </c:pt>
                <c:pt idx="63">
                  <c:v>10578</c:v>
                </c:pt>
                <c:pt idx="64">
                  <c:v>10636</c:v>
                </c:pt>
                <c:pt idx="65">
                  <c:v>11031</c:v>
                </c:pt>
                <c:pt idx="66">
                  <c:v>11068</c:v>
                </c:pt>
                <c:pt idx="67">
                  <c:v>10827</c:v>
                </c:pt>
                <c:pt idx="68">
                  <c:v>11426</c:v>
                </c:pt>
                <c:pt idx="69">
                  <c:v>10349</c:v>
                </c:pt>
                <c:pt idx="70">
                  <c:v>11268</c:v>
                </c:pt>
                <c:pt idx="71">
                  <c:v>12013</c:v>
                </c:pt>
                <c:pt idx="72">
                  <c:v>11426</c:v>
                </c:pt>
                <c:pt idx="73">
                  <c:v>13326</c:v>
                </c:pt>
                <c:pt idx="74">
                  <c:v>13173</c:v>
                </c:pt>
                <c:pt idx="75">
                  <c:v>12168</c:v>
                </c:pt>
                <c:pt idx="76">
                  <c:v>12244</c:v>
                </c:pt>
                <c:pt idx="77">
                  <c:v>12046</c:v>
                </c:pt>
                <c:pt idx="78">
                  <c:v>12350</c:v>
                </c:pt>
                <c:pt idx="79">
                  <c:v>12010</c:v>
                </c:pt>
                <c:pt idx="80">
                  <c:v>12955</c:v>
                </c:pt>
                <c:pt idx="81">
                  <c:v>13743</c:v>
                </c:pt>
                <c:pt idx="82">
                  <c:v>13804</c:v>
                </c:pt>
                <c:pt idx="83">
                  <c:v>14519</c:v>
                </c:pt>
                <c:pt idx="84">
                  <c:v>14831</c:v>
                </c:pt>
                <c:pt idx="85">
                  <c:v>14635</c:v>
                </c:pt>
                <c:pt idx="86">
                  <c:v>14251</c:v>
                </c:pt>
                <c:pt idx="87">
                  <c:v>13445</c:v>
                </c:pt>
                <c:pt idx="88">
                  <c:v>12448</c:v>
                </c:pt>
                <c:pt idx="89">
                  <c:v>14791</c:v>
                </c:pt>
                <c:pt idx="90">
                  <c:v>12930</c:v>
                </c:pt>
                <c:pt idx="91">
                  <c:v>16711</c:v>
                </c:pt>
                <c:pt idx="92">
                  <c:v>18079</c:v>
                </c:pt>
                <c:pt idx="93">
                  <c:v>15656</c:v>
                </c:pt>
                <c:pt idx="94">
                  <c:v>17184</c:v>
                </c:pt>
                <c:pt idx="95">
                  <c:v>16527</c:v>
                </c:pt>
                <c:pt idx="96">
                  <c:v>18335</c:v>
                </c:pt>
                <c:pt idx="97">
                  <c:v>16835</c:v>
                </c:pt>
                <c:pt idx="98">
                  <c:v>16559</c:v>
                </c:pt>
                <c:pt idx="99">
                  <c:v>15198</c:v>
                </c:pt>
                <c:pt idx="100">
                  <c:v>15296</c:v>
                </c:pt>
                <c:pt idx="101">
                  <c:v>13084</c:v>
                </c:pt>
                <c:pt idx="102">
                  <c:v>8665</c:v>
                </c:pt>
                <c:pt idx="103">
                  <c:v>7385</c:v>
                </c:pt>
                <c:pt idx="104">
                  <c:v>8949</c:v>
                </c:pt>
                <c:pt idx="105">
                  <c:v>8889</c:v>
                </c:pt>
                <c:pt idx="106">
                  <c:v>14213</c:v>
                </c:pt>
                <c:pt idx="107">
                  <c:v>14531</c:v>
                </c:pt>
                <c:pt idx="108">
                  <c:v>9961</c:v>
                </c:pt>
                <c:pt idx="109">
                  <c:v>11164</c:v>
                </c:pt>
                <c:pt idx="110">
                  <c:v>11161</c:v>
                </c:pt>
                <c:pt idx="111">
                  <c:v>9577</c:v>
                </c:pt>
                <c:pt idx="112">
                  <c:v>8797</c:v>
                </c:pt>
                <c:pt idx="113">
                  <c:v>8417</c:v>
                </c:pt>
                <c:pt idx="114">
                  <c:v>8692</c:v>
                </c:pt>
                <c:pt idx="115">
                  <c:v>8874</c:v>
                </c:pt>
                <c:pt idx="116">
                  <c:v>9635</c:v>
                </c:pt>
                <c:pt idx="117">
                  <c:v>9302</c:v>
                </c:pt>
                <c:pt idx="118">
                  <c:v>9888</c:v>
                </c:pt>
                <c:pt idx="119">
                  <c:v>9897</c:v>
                </c:pt>
                <c:pt idx="120">
                  <c:v>11073</c:v>
                </c:pt>
                <c:pt idx="121">
                  <c:v>5932</c:v>
                </c:pt>
                <c:pt idx="122">
                  <c:v>9672</c:v>
                </c:pt>
                <c:pt idx="123">
                  <c:v>9129</c:v>
                </c:pt>
                <c:pt idx="124">
                  <c:v>9536</c:v>
                </c:pt>
                <c:pt idx="125">
                  <c:v>9560</c:v>
                </c:pt>
                <c:pt idx="126">
                  <c:v>10514</c:v>
                </c:pt>
                <c:pt idx="127">
                  <c:v>11796</c:v>
                </c:pt>
                <c:pt idx="128">
                  <c:v>10315</c:v>
                </c:pt>
                <c:pt idx="129">
                  <c:v>9388</c:v>
                </c:pt>
                <c:pt idx="130">
                  <c:v>12635</c:v>
                </c:pt>
                <c:pt idx="131">
                  <c:v>19383</c:v>
                </c:pt>
                <c:pt idx="132">
                  <c:v>12986</c:v>
                </c:pt>
                <c:pt idx="133">
                  <c:v>10628</c:v>
                </c:pt>
                <c:pt idx="134">
                  <c:v>13417</c:v>
                </c:pt>
                <c:pt idx="135">
                  <c:v>11512</c:v>
                </c:pt>
                <c:pt idx="136">
                  <c:v>9292</c:v>
                </c:pt>
                <c:pt idx="137">
                  <c:v>16742</c:v>
                </c:pt>
                <c:pt idx="138">
                  <c:v>9030</c:v>
                </c:pt>
                <c:pt idx="139">
                  <c:v>6092</c:v>
                </c:pt>
                <c:pt idx="140">
                  <c:v>3425</c:v>
                </c:pt>
                <c:pt idx="141">
                  <c:v>3191</c:v>
                </c:pt>
                <c:pt idx="142">
                  <c:v>3409</c:v>
                </c:pt>
                <c:pt idx="143">
                  <c:v>1904</c:v>
                </c:pt>
                <c:pt idx="144">
                  <c:v>2040</c:v>
                </c:pt>
                <c:pt idx="145">
                  <c:v>3066</c:v>
                </c:pt>
              </c:numCache>
            </c:numRef>
          </c:yVal>
          <c:smooth val="0"/>
          <c:extLst>
            <c:ext xmlns:c16="http://schemas.microsoft.com/office/drawing/2014/chart" uri="{C3380CC4-5D6E-409C-BE32-E72D297353CC}">
              <c16:uniqueId val="{00000000-1A31-244F-A320-DFB823A039A9}"/>
            </c:ext>
          </c:extLst>
        </c:ser>
        <c:ser>
          <c:idx val="1"/>
          <c:order val="1"/>
          <c:tx>
            <c:strRef>
              <c:f>'Chart Comparisons'!$C$1</c:f>
              <c:strCache>
                <c:ptCount val="1"/>
                <c:pt idx="0">
                  <c:v>sOR</c:v>
                </c:pt>
              </c:strCache>
            </c:strRef>
          </c:tx>
          <c:spPr>
            <a:ln w="25400" cap="rnd">
              <a:noFill/>
            </a:ln>
            <a:effectLst>
              <a:glow rad="139700">
                <a:schemeClr val="accent2">
                  <a:satMod val="175000"/>
                  <a:alpha val="14000"/>
                </a:schemeClr>
              </a:glow>
            </a:effectLst>
          </c:spPr>
          <c:marker>
            <c:symbol val="circle"/>
            <c:size val="3"/>
            <c:spPr>
              <a:solidFill>
                <a:schemeClr val="accent2">
                  <a:lumMod val="60000"/>
                  <a:lumOff val="40000"/>
                </a:schemeClr>
              </a:solidFill>
              <a:ln>
                <a:noFill/>
              </a:ln>
              <a:effectLst>
                <a:glow rad="63500">
                  <a:schemeClr val="accent2">
                    <a:satMod val="175000"/>
                    <a:alpha val="25000"/>
                  </a:schemeClr>
                </a:glow>
              </a:effectLst>
            </c:spPr>
          </c:marker>
          <c:xVal>
            <c:numRef>
              <c:f>'Chart Comparisons'!$A$2:$A$147</c:f>
              <c:numCache>
                <c:formatCode>0</c:formatCode>
                <c:ptCount val="146"/>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pt idx="17">
                  <c:v>2004</c:v>
                </c:pt>
                <c:pt idx="18">
                  <c:v>2003</c:v>
                </c:pt>
                <c:pt idx="19">
                  <c:v>2002</c:v>
                </c:pt>
                <c:pt idx="20">
                  <c:v>2001</c:v>
                </c:pt>
                <c:pt idx="21">
                  <c:v>2000</c:v>
                </c:pt>
                <c:pt idx="22">
                  <c:v>1999</c:v>
                </c:pt>
                <c:pt idx="23">
                  <c:v>1998</c:v>
                </c:pt>
                <c:pt idx="24">
                  <c:v>1997</c:v>
                </c:pt>
                <c:pt idx="25">
                  <c:v>1996</c:v>
                </c:pt>
                <c:pt idx="26">
                  <c:v>1995</c:v>
                </c:pt>
                <c:pt idx="27">
                  <c:v>1994</c:v>
                </c:pt>
                <c:pt idx="28">
                  <c:v>1993</c:v>
                </c:pt>
                <c:pt idx="29">
                  <c:v>1992</c:v>
                </c:pt>
                <c:pt idx="30">
                  <c:v>1991</c:v>
                </c:pt>
                <c:pt idx="31">
                  <c:v>1990</c:v>
                </c:pt>
                <c:pt idx="32">
                  <c:v>1989</c:v>
                </c:pt>
                <c:pt idx="33">
                  <c:v>1988</c:v>
                </c:pt>
                <c:pt idx="34">
                  <c:v>1987</c:v>
                </c:pt>
                <c:pt idx="35">
                  <c:v>1986</c:v>
                </c:pt>
                <c:pt idx="36">
                  <c:v>1985</c:v>
                </c:pt>
                <c:pt idx="37">
                  <c:v>1984</c:v>
                </c:pt>
                <c:pt idx="38">
                  <c:v>1983</c:v>
                </c:pt>
                <c:pt idx="39">
                  <c:v>1982</c:v>
                </c:pt>
                <c:pt idx="40">
                  <c:v>1981</c:v>
                </c:pt>
                <c:pt idx="41">
                  <c:v>1980</c:v>
                </c:pt>
                <c:pt idx="42">
                  <c:v>1979</c:v>
                </c:pt>
                <c:pt idx="43">
                  <c:v>1978</c:v>
                </c:pt>
                <c:pt idx="44">
                  <c:v>1977</c:v>
                </c:pt>
                <c:pt idx="45">
                  <c:v>1976</c:v>
                </c:pt>
                <c:pt idx="46">
                  <c:v>1975</c:v>
                </c:pt>
                <c:pt idx="47">
                  <c:v>1974</c:v>
                </c:pt>
                <c:pt idx="48">
                  <c:v>1973</c:v>
                </c:pt>
                <c:pt idx="49">
                  <c:v>1972</c:v>
                </c:pt>
                <c:pt idx="50">
                  <c:v>1971</c:v>
                </c:pt>
                <c:pt idx="51">
                  <c:v>1970</c:v>
                </c:pt>
                <c:pt idx="52">
                  <c:v>1969</c:v>
                </c:pt>
                <c:pt idx="53">
                  <c:v>1968</c:v>
                </c:pt>
                <c:pt idx="54">
                  <c:v>1967</c:v>
                </c:pt>
                <c:pt idx="55">
                  <c:v>1966</c:v>
                </c:pt>
                <c:pt idx="56">
                  <c:v>1965</c:v>
                </c:pt>
                <c:pt idx="57">
                  <c:v>1964</c:v>
                </c:pt>
                <c:pt idx="58">
                  <c:v>1963</c:v>
                </c:pt>
                <c:pt idx="59">
                  <c:v>1962</c:v>
                </c:pt>
                <c:pt idx="60">
                  <c:v>1961</c:v>
                </c:pt>
                <c:pt idx="61">
                  <c:v>1960</c:v>
                </c:pt>
                <c:pt idx="62">
                  <c:v>1959</c:v>
                </c:pt>
                <c:pt idx="63">
                  <c:v>1958</c:v>
                </c:pt>
                <c:pt idx="64">
                  <c:v>1957</c:v>
                </c:pt>
                <c:pt idx="65">
                  <c:v>1956</c:v>
                </c:pt>
                <c:pt idx="66">
                  <c:v>1955</c:v>
                </c:pt>
                <c:pt idx="67">
                  <c:v>1954</c:v>
                </c:pt>
                <c:pt idx="68">
                  <c:v>1953</c:v>
                </c:pt>
                <c:pt idx="69">
                  <c:v>1952</c:v>
                </c:pt>
                <c:pt idx="70">
                  <c:v>1951</c:v>
                </c:pt>
                <c:pt idx="71">
                  <c:v>1950</c:v>
                </c:pt>
                <c:pt idx="72">
                  <c:v>1949</c:v>
                </c:pt>
                <c:pt idx="73">
                  <c:v>1948</c:v>
                </c:pt>
                <c:pt idx="74">
                  <c:v>1947</c:v>
                </c:pt>
                <c:pt idx="75">
                  <c:v>1946</c:v>
                </c:pt>
                <c:pt idx="76">
                  <c:v>1945</c:v>
                </c:pt>
                <c:pt idx="77">
                  <c:v>1944</c:v>
                </c:pt>
                <c:pt idx="78">
                  <c:v>1943</c:v>
                </c:pt>
                <c:pt idx="79">
                  <c:v>1942</c:v>
                </c:pt>
                <c:pt idx="80">
                  <c:v>1941</c:v>
                </c:pt>
                <c:pt idx="81">
                  <c:v>1940</c:v>
                </c:pt>
                <c:pt idx="82">
                  <c:v>1939</c:v>
                </c:pt>
                <c:pt idx="83">
                  <c:v>1938</c:v>
                </c:pt>
                <c:pt idx="84">
                  <c:v>1937</c:v>
                </c:pt>
                <c:pt idx="85">
                  <c:v>1936</c:v>
                </c:pt>
                <c:pt idx="86">
                  <c:v>1935</c:v>
                </c:pt>
                <c:pt idx="87">
                  <c:v>1934</c:v>
                </c:pt>
                <c:pt idx="88">
                  <c:v>1933</c:v>
                </c:pt>
                <c:pt idx="89">
                  <c:v>1932</c:v>
                </c:pt>
                <c:pt idx="90">
                  <c:v>1931</c:v>
                </c:pt>
                <c:pt idx="91">
                  <c:v>1930</c:v>
                </c:pt>
                <c:pt idx="92">
                  <c:v>1929</c:v>
                </c:pt>
                <c:pt idx="93">
                  <c:v>1928</c:v>
                </c:pt>
                <c:pt idx="94">
                  <c:v>1927</c:v>
                </c:pt>
                <c:pt idx="95">
                  <c:v>1926</c:v>
                </c:pt>
                <c:pt idx="96">
                  <c:v>1925</c:v>
                </c:pt>
                <c:pt idx="97">
                  <c:v>1924</c:v>
                </c:pt>
                <c:pt idx="98">
                  <c:v>1923</c:v>
                </c:pt>
                <c:pt idx="99">
                  <c:v>1922</c:v>
                </c:pt>
                <c:pt idx="100">
                  <c:v>1921</c:v>
                </c:pt>
                <c:pt idx="101">
                  <c:v>1920</c:v>
                </c:pt>
                <c:pt idx="102">
                  <c:v>1919</c:v>
                </c:pt>
                <c:pt idx="103">
                  <c:v>1918</c:v>
                </c:pt>
                <c:pt idx="104">
                  <c:v>1917</c:v>
                </c:pt>
                <c:pt idx="105">
                  <c:v>1916</c:v>
                </c:pt>
                <c:pt idx="106">
                  <c:v>1915</c:v>
                </c:pt>
                <c:pt idx="107">
                  <c:v>1914</c:v>
                </c:pt>
                <c:pt idx="108">
                  <c:v>1913</c:v>
                </c:pt>
                <c:pt idx="109">
                  <c:v>1912</c:v>
                </c:pt>
                <c:pt idx="110">
                  <c:v>1911</c:v>
                </c:pt>
                <c:pt idx="111">
                  <c:v>1910</c:v>
                </c:pt>
                <c:pt idx="112">
                  <c:v>1909</c:v>
                </c:pt>
                <c:pt idx="113">
                  <c:v>1908</c:v>
                </c:pt>
                <c:pt idx="114">
                  <c:v>1907</c:v>
                </c:pt>
                <c:pt idx="115">
                  <c:v>1906</c:v>
                </c:pt>
                <c:pt idx="116">
                  <c:v>1905</c:v>
                </c:pt>
                <c:pt idx="117">
                  <c:v>1904</c:v>
                </c:pt>
                <c:pt idx="118">
                  <c:v>1903</c:v>
                </c:pt>
                <c:pt idx="119">
                  <c:v>1902</c:v>
                </c:pt>
                <c:pt idx="120">
                  <c:v>1901</c:v>
                </c:pt>
                <c:pt idx="121">
                  <c:v>1900</c:v>
                </c:pt>
                <c:pt idx="122">
                  <c:v>1899</c:v>
                </c:pt>
                <c:pt idx="123">
                  <c:v>1898</c:v>
                </c:pt>
                <c:pt idx="124">
                  <c:v>1897</c:v>
                </c:pt>
                <c:pt idx="125">
                  <c:v>1896</c:v>
                </c:pt>
                <c:pt idx="126">
                  <c:v>1895</c:v>
                </c:pt>
                <c:pt idx="127">
                  <c:v>1894</c:v>
                </c:pt>
                <c:pt idx="128">
                  <c:v>1893</c:v>
                </c:pt>
                <c:pt idx="129">
                  <c:v>1892</c:v>
                </c:pt>
                <c:pt idx="130">
                  <c:v>1891</c:v>
                </c:pt>
                <c:pt idx="131">
                  <c:v>1890</c:v>
                </c:pt>
                <c:pt idx="132">
                  <c:v>1889</c:v>
                </c:pt>
                <c:pt idx="133">
                  <c:v>1888</c:v>
                </c:pt>
                <c:pt idx="134">
                  <c:v>1887</c:v>
                </c:pt>
                <c:pt idx="135">
                  <c:v>1886</c:v>
                </c:pt>
                <c:pt idx="136">
                  <c:v>1885</c:v>
                </c:pt>
                <c:pt idx="137">
                  <c:v>1884</c:v>
                </c:pt>
                <c:pt idx="138">
                  <c:v>1883</c:v>
                </c:pt>
                <c:pt idx="139">
                  <c:v>1882</c:v>
                </c:pt>
                <c:pt idx="140">
                  <c:v>1881</c:v>
                </c:pt>
                <c:pt idx="141">
                  <c:v>1880</c:v>
                </c:pt>
                <c:pt idx="142">
                  <c:v>1879</c:v>
                </c:pt>
                <c:pt idx="143">
                  <c:v>1878</c:v>
                </c:pt>
                <c:pt idx="144">
                  <c:v>1877</c:v>
                </c:pt>
                <c:pt idx="145">
                  <c:v>1876</c:v>
                </c:pt>
              </c:numCache>
            </c:numRef>
          </c:xVal>
          <c:yVal>
            <c:numRef>
              <c:f>'Chart Comparisons'!$C$2:$C$147</c:f>
              <c:numCache>
                <c:formatCode>#,##0</c:formatCode>
                <c:ptCount val="146"/>
                <c:pt idx="0">
                  <c:v>21520.922348904318</c:v>
                </c:pt>
                <c:pt idx="1">
                  <c:v>8208.9829866291875</c:v>
                </c:pt>
                <c:pt idx="2">
                  <c:v>23070.131589175464</c:v>
                </c:pt>
                <c:pt idx="3">
                  <c:v>21238.196611504904</c:v>
                </c:pt>
                <c:pt idx="4">
                  <c:v>22210.60533894449</c:v>
                </c:pt>
                <c:pt idx="5">
                  <c:v>21441.001563010082</c:v>
                </c:pt>
                <c:pt idx="6">
                  <c:v>20292.159713080695</c:v>
                </c:pt>
                <c:pt idx="7">
                  <c:v>19386.232487159708</c:v>
                </c:pt>
                <c:pt idx="8">
                  <c:v>20169.040532579402</c:v>
                </c:pt>
                <c:pt idx="9">
                  <c:v>20944.038885295275</c:v>
                </c:pt>
                <c:pt idx="10">
                  <c:v>21041.393480939114</c:v>
                </c:pt>
                <c:pt idx="11">
                  <c:v>21363.488409560232</c:v>
                </c:pt>
                <c:pt idx="12">
                  <c:v>22682.872160057541</c:v>
                </c:pt>
                <c:pt idx="13">
                  <c:v>22809.861353336415</c:v>
                </c:pt>
                <c:pt idx="14">
                  <c:v>23486.848450872676</c:v>
                </c:pt>
                <c:pt idx="15">
                  <c:v>24007.688135511737</c:v>
                </c:pt>
                <c:pt idx="16">
                  <c:v>22903.332221246725</c:v>
                </c:pt>
                <c:pt idx="17">
                  <c:v>23919.440916540283</c:v>
                </c:pt>
                <c:pt idx="18">
                  <c:v>23485.907660886336</c:v>
                </c:pt>
                <c:pt idx="19">
                  <c:v>22848.912819846879</c:v>
                </c:pt>
                <c:pt idx="20">
                  <c:v>23666.513339610734</c:v>
                </c:pt>
                <c:pt idx="21">
                  <c:v>24966.231878432965</c:v>
                </c:pt>
                <c:pt idx="22">
                  <c:v>24889.060559227677</c:v>
                </c:pt>
                <c:pt idx="23">
                  <c:v>23391.433971290971</c:v>
                </c:pt>
                <c:pt idx="24">
                  <c:v>21691.269597815786</c:v>
                </c:pt>
                <c:pt idx="25">
                  <c:v>22629.30939158567</c:v>
                </c:pt>
                <c:pt idx="26">
                  <c:v>19537.019983080441</c:v>
                </c:pt>
                <c:pt idx="27">
                  <c:v>15738.742945746986</c:v>
                </c:pt>
                <c:pt idx="28">
                  <c:v>20749.129836459251</c:v>
                </c:pt>
                <c:pt idx="29">
                  <c:v>17649.367387135073</c:v>
                </c:pt>
                <c:pt idx="30">
                  <c:v>18039.248074694209</c:v>
                </c:pt>
                <c:pt idx="31">
                  <c:v>18142.773603039786</c:v>
                </c:pt>
                <c:pt idx="32">
                  <c:v>17446.877494436947</c:v>
                </c:pt>
                <c:pt idx="33">
                  <c:v>17629.445321865598</c:v>
                </c:pt>
                <c:pt idx="34">
                  <c:v>20205.632818956612</c:v>
                </c:pt>
                <c:pt idx="35">
                  <c:v>18668.639701343374</c:v>
                </c:pt>
                <c:pt idx="36">
                  <c:v>18438.513115120259</c:v>
                </c:pt>
                <c:pt idx="37">
                  <c:v>17984.157471266935</c:v>
                </c:pt>
                <c:pt idx="38">
                  <c:v>18395.774262490428</c:v>
                </c:pt>
                <c:pt idx="39">
                  <c:v>18398.278056664327</c:v>
                </c:pt>
                <c:pt idx="40">
                  <c:v>11325.828961595242</c:v>
                </c:pt>
                <c:pt idx="41">
                  <c:v>18318.303593418023</c:v>
                </c:pt>
                <c:pt idx="42">
                  <c:v>18830.465435571961</c:v>
                </c:pt>
                <c:pt idx="43">
                  <c:v>17802.183836498152</c:v>
                </c:pt>
                <c:pt idx="44">
                  <c:v>19205.037333929755</c:v>
                </c:pt>
                <c:pt idx="45">
                  <c:v>15613.304640815308</c:v>
                </c:pt>
                <c:pt idx="46">
                  <c:v>16543.651341757599</c:v>
                </c:pt>
                <c:pt idx="47">
                  <c:v>16101.078403500993</c:v>
                </c:pt>
                <c:pt idx="48">
                  <c:v>16390.438849372396</c:v>
                </c:pt>
                <c:pt idx="49">
                  <c:v>13762.749767934802</c:v>
                </c:pt>
                <c:pt idx="50">
                  <c:v>15088.0617868052</c:v>
                </c:pt>
                <c:pt idx="51">
                  <c:v>16726.344138518612</c:v>
                </c:pt>
                <c:pt idx="52">
                  <c:v>15788.470744810882</c:v>
                </c:pt>
                <c:pt idx="53">
                  <c:v>11147.960540766133</c:v>
                </c:pt>
                <c:pt idx="54">
                  <c:v>11965.151106169924</c:v>
                </c:pt>
                <c:pt idx="55">
                  <c:v>12725.931759898196</c:v>
                </c:pt>
                <c:pt idx="56">
                  <c:v>12819.265195096474</c:v>
                </c:pt>
                <c:pt idx="57">
                  <c:v>12956.787511774617</c:v>
                </c:pt>
                <c:pt idx="58">
                  <c:v>12758.474008412057</c:v>
                </c:pt>
                <c:pt idx="59">
                  <c:v>14376.373772865882</c:v>
                </c:pt>
                <c:pt idx="60">
                  <c:v>12777.573863705591</c:v>
                </c:pt>
                <c:pt idx="61">
                  <c:v>10551.884747675726</c:v>
                </c:pt>
                <c:pt idx="62">
                  <c:v>10829.645534406749</c:v>
                </c:pt>
                <c:pt idx="63">
                  <c:v>10596.741910384841</c:v>
                </c:pt>
                <c:pt idx="64">
                  <c:v>10742.194518239907</c:v>
                </c:pt>
                <c:pt idx="65">
                  <c:v>11174.213005751735</c:v>
                </c:pt>
                <c:pt idx="66">
                  <c:v>11129.239263231022</c:v>
                </c:pt>
                <c:pt idx="67">
                  <c:v>10951.201315110638</c:v>
                </c:pt>
                <c:pt idx="68">
                  <c:v>11299.083076668778</c:v>
                </c:pt>
                <c:pt idx="69">
                  <c:v>10277.926484870241</c:v>
                </c:pt>
                <c:pt idx="70">
                  <c:v>11245.893096459022</c:v>
                </c:pt>
                <c:pt idx="71">
                  <c:v>11943.933009766262</c:v>
                </c:pt>
                <c:pt idx="72">
                  <c:v>11228.504974458841</c:v>
                </c:pt>
                <c:pt idx="73">
                  <c:v>13562.483327688071</c:v>
                </c:pt>
                <c:pt idx="74">
                  <c:v>13424.476497591393</c:v>
                </c:pt>
                <c:pt idx="75">
                  <c:v>12191.772710202</c:v>
                </c:pt>
                <c:pt idx="76">
                  <c:v>12389.994306852845</c:v>
                </c:pt>
                <c:pt idx="77">
                  <c:v>11954.349512218958</c:v>
                </c:pt>
                <c:pt idx="78">
                  <c:v>12584.330644892336</c:v>
                </c:pt>
                <c:pt idx="79">
                  <c:v>11974.603901015069</c:v>
                </c:pt>
                <c:pt idx="80">
                  <c:v>12798.145127067964</c:v>
                </c:pt>
                <c:pt idx="81">
                  <c:v>13750.019420513212</c:v>
                </c:pt>
                <c:pt idx="82">
                  <c:v>13382.671498778325</c:v>
                </c:pt>
                <c:pt idx="83">
                  <c:v>14526.32396026443</c:v>
                </c:pt>
                <c:pt idx="84">
                  <c:v>14781.389543856079</c:v>
                </c:pt>
                <c:pt idx="85">
                  <c:v>14409.741772544801</c:v>
                </c:pt>
                <c:pt idx="86">
                  <c:v>14322.112113988913</c:v>
                </c:pt>
                <c:pt idx="87">
                  <c:v>13260.528452590386</c:v>
                </c:pt>
                <c:pt idx="88">
                  <c:v>12353.811177768333</c:v>
                </c:pt>
                <c:pt idx="89">
                  <c:v>14706.072958771256</c:v>
                </c:pt>
                <c:pt idx="90">
                  <c:v>12892.458724946127</c:v>
                </c:pt>
                <c:pt idx="91">
                  <c:v>15751.378136559664</c:v>
                </c:pt>
                <c:pt idx="92">
                  <c:v>17673.738015675335</c:v>
                </c:pt>
                <c:pt idx="93">
                  <c:v>15979.890558519228</c:v>
                </c:pt>
                <c:pt idx="94">
                  <c:v>17256.722922927249</c:v>
                </c:pt>
                <c:pt idx="95">
                  <c:v>17046.641374739273</c:v>
                </c:pt>
                <c:pt idx="96">
                  <c:v>17669.187179410608</c:v>
                </c:pt>
                <c:pt idx="97">
                  <c:v>16703.727277208411</c:v>
                </c:pt>
                <c:pt idx="98">
                  <c:v>15662.192643157736</c:v>
                </c:pt>
                <c:pt idx="99">
                  <c:v>15236.371946455898</c:v>
                </c:pt>
                <c:pt idx="100">
                  <c:v>15635.556349947503</c:v>
                </c:pt>
                <c:pt idx="101">
                  <c:v>13368.246055118361</c:v>
                </c:pt>
                <c:pt idx="102">
                  <c:v>8885.5387712989941</c:v>
                </c:pt>
                <c:pt idx="103">
                  <c:v>7490.9348041610374</c:v>
                </c:pt>
                <c:pt idx="104">
                  <c:v>8798.1829883560185</c:v>
                </c:pt>
                <c:pt idx="105">
                  <c:v>9089.1725766669369</c:v>
                </c:pt>
                <c:pt idx="106">
                  <c:v>14082.269924660472</c:v>
                </c:pt>
                <c:pt idx="107">
                  <c:v>14660.063468388551</c:v>
                </c:pt>
                <c:pt idx="108">
                  <c:v>10157.084212744787</c:v>
                </c:pt>
                <c:pt idx="109">
                  <c:v>10850.76463035278</c:v>
                </c:pt>
                <c:pt idx="110">
                  <c:v>10991.150575712734</c:v>
                </c:pt>
                <c:pt idx="111">
                  <c:v>9559.8461463874028</c:v>
                </c:pt>
                <c:pt idx="112">
                  <c:v>8750.6053603508171</c:v>
                </c:pt>
                <c:pt idx="113">
                  <c:v>8429.4402875312335</c:v>
                </c:pt>
                <c:pt idx="114">
                  <c:v>8722.7347693818956</c:v>
                </c:pt>
                <c:pt idx="115">
                  <c:v>8872.5034034488526</c:v>
                </c:pt>
                <c:pt idx="116">
                  <c:v>9561.9432589519201</c:v>
                </c:pt>
                <c:pt idx="117">
                  <c:v>9412.8907391823777</c:v>
                </c:pt>
                <c:pt idx="118">
                  <c:v>9677.8201261822469</c:v>
                </c:pt>
                <c:pt idx="119">
                  <c:v>9893.9343572333364</c:v>
                </c:pt>
                <c:pt idx="120">
                  <c:v>10926.202180373801</c:v>
                </c:pt>
                <c:pt idx="121">
                  <c:v>5945.6309641579464</c:v>
                </c:pt>
                <c:pt idx="122">
                  <c:v>9699.9540109683421</c:v>
                </c:pt>
                <c:pt idx="123">
                  <c:v>9097.0494765741787</c:v>
                </c:pt>
                <c:pt idx="124">
                  <c:v>9676.7937781529345</c:v>
                </c:pt>
                <c:pt idx="125">
                  <c:v>9458.6937829213421</c:v>
                </c:pt>
                <c:pt idx="126">
                  <c:v>10297.880375129727</c:v>
                </c:pt>
                <c:pt idx="127">
                  <c:v>11524.101672470391</c:v>
                </c:pt>
                <c:pt idx="128">
                  <c:v>9964.6040668852365</c:v>
                </c:pt>
                <c:pt idx="129">
                  <c:v>9269.6443075215593</c:v>
                </c:pt>
                <c:pt idx="130">
                  <c:v>12362.915519601183</c:v>
                </c:pt>
                <c:pt idx="131">
                  <c:v>19465.260047580992</c:v>
                </c:pt>
                <c:pt idx="132">
                  <c:v>12705.678057667235</c:v>
                </c:pt>
                <c:pt idx="133">
                  <c:v>10533.099228581928</c:v>
                </c:pt>
                <c:pt idx="134">
                  <c:v>13144.426324951877</c:v>
                </c:pt>
                <c:pt idx="135">
                  <c:v>10963.338019437966</c:v>
                </c:pt>
                <c:pt idx="136">
                  <c:v>9625.6337531936497</c:v>
                </c:pt>
                <c:pt idx="137">
                  <c:v>16620.392446996259</c:v>
                </c:pt>
                <c:pt idx="138">
                  <c:v>9306.4013657000014</c:v>
                </c:pt>
                <c:pt idx="139">
                  <c:v>5938.7924990557822</c:v>
                </c:pt>
                <c:pt idx="140">
                  <c:v>3407.2589592655831</c:v>
                </c:pt>
                <c:pt idx="141">
                  <c:v>3454.7764441289305</c:v>
                </c:pt>
                <c:pt idx="142">
                  <c:v>3310.5990247230993</c:v>
                </c:pt>
                <c:pt idx="143">
                  <c:v>1916.0664220266447</c:v>
                </c:pt>
                <c:pt idx="144">
                  <c:v>2123.8651996968847</c:v>
                </c:pt>
                <c:pt idx="145">
                  <c:v>3012.9106649216624</c:v>
                </c:pt>
              </c:numCache>
            </c:numRef>
          </c:yVal>
          <c:smooth val="0"/>
          <c:extLst>
            <c:ext xmlns:c16="http://schemas.microsoft.com/office/drawing/2014/chart" uri="{C3380CC4-5D6E-409C-BE32-E72D297353CC}">
              <c16:uniqueId val="{00000001-1A31-244F-A320-DFB823A039A9}"/>
            </c:ext>
          </c:extLst>
        </c:ser>
        <c:ser>
          <c:idx val="2"/>
          <c:order val="2"/>
          <c:tx>
            <c:strRef>
              <c:f>'Chart Comparisons'!$D$1</c:f>
              <c:strCache>
                <c:ptCount val="1"/>
                <c:pt idx="0">
                  <c:v>BsR</c:v>
                </c:pt>
              </c:strCache>
            </c:strRef>
          </c:tx>
          <c:spPr>
            <a:ln w="25400" cap="rnd">
              <a:noFill/>
            </a:ln>
            <a:effectLst>
              <a:glow rad="139700">
                <a:schemeClr val="accent3">
                  <a:satMod val="175000"/>
                  <a:alpha val="14000"/>
                </a:schemeClr>
              </a:glow>
            </a:effectLst>
          </c:spPr>
          <c:marker>
            <c:symbol val="circle"/>
            <c:size val="3"/>
            <c:spPr>
              <a:solidFill>
                <a:schemeClr val="accent3">
                  <a:lumMod val="60000"/>
                  <a:lumOff val="40000"/>
                </a:schemeClr>
              </a:solidFill>
              <a:ln>
                <a:noFill/>
              </a:ln>
              <a:effectLst>
                <a:glow rad="63500">
                  <a:schemeClr val="accent3">
                    <a:satMod val="175000"/>
                    <a:alpha val="25000"/>
                  </a:schemeClr>
                </a:glow>
              </a:effectLst>
            </c:spPr>
          </c:marker>
          <c:xVal>
            <c:numRef>
              <c:f>'Chart Comparisons'!$A$2:$A$147</c:f>
              <c:numCache>
                <c:formatCode>0</c:formatCode>
                <c:ptCount val="146"/>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pt idx="17">
                  <c:v>2004</c:v>
                </c:pt>
                <c:pt idx="18">
                  <c:v>2003</c:v>
                </c:pt>
                <c:pt idx="19">
                  <c:v>2002</c:v>
                </c:pt>
                <c:pt idx="20">
                  <c:v>2001</c:v>
                </c:pt>
                <c:pt idx="21">
                  <c:v>2000</c:v>
                </c:pt>
                <c:pt idx="22">
                  <c:v>1999</c:v>
                </c:pt>
                <c:pt idx="23">
                  <c:v>1998</c:v>
                </c:pt>
                <c:pt idx="24">
                  <c:v>1997</c:v>
                </c:pt>
                <c:pt idx="25">
                  <c:v>1996</c:v>
                </c:pt>
                <c:pt idx="26">
                  <c:v>1995</c:v>
                </c:pt>
                <c:pt idx="27">
                  <c:v>1994</c:v>
                </c:pt>
                <c:pt idx="28">
                  <c:v>1993</c:v>
                </c:pt>
                <c:pt idx="29">
                  <c:v>1992</c:v>
                </c:pt>
                <c:pt idx="30">
                  <c:v>1991</c:v>
                </c:pt>
                <c:pt idx="31">
                  <c:v>1990</c:v>
                </c:pt>
                <c:pt idx="32">
                  <c:v>1989</c:v>
                </c:pt>
                <c:pt idx="33">
                  <c:v>1988</c:v>
                </c:pt>
                <c:pt idx="34">
                  <c:v>1987</c:v>
                </c:pt>
                <c:pt idx="35">
                  <c:v>1986</c:v>
                </c:pt>
                <c:pt idx="36">
                  <c:v>1985</c:v>
                </c:pt>
                <c:pt idx="37">
                  <c:v>1984</c:v>
                </c:pt>
                <c:pt idx="38">
                  <c:v>1983</c:v>
                </c:pt>
                <c:pt idx="39">
                  <c:v>1982</c:v>
                </c:pt>
                <c:pt idx="40">
                  <c:v>1981</c:v>
                </c:pt>
                <c:pt idx="41">
                  <c:v>1980</c:v>
                </c:pt>
                <c:pt idx="42">
                  <c:v>1979</c:v>
                </c:pt>
                <c:pt idx="43">
                  <c:v>1978</c:v>
                </c:pt>
                <c:pt idx="44">
                  <c:v>1977</c:v>
                </c:pt>
                <c:pt idx="45">
                  <c:v>1976</c:v>
                </c:pt>
                <c:pt idx="46">
                  <c:v>1975</c:v>
                </c:pt>
                <c:pt idx="47">
                  <c:v>1974</c:v>
                </c:pt>
                <c:pt idx="48">
                  <c:v>1973</c:v>
                </c:pt>
                <c:pt idx="49">
                  <c:v>1972</c:v>
                </c:pt>
                <c:pt idx="50">
                  <c:v>1971</c:v>
                </c:pt>
                <c:pt idx="51">
                  <c:v>1970</c:v>
                </c:pt>
                <c:pt idx="52">
                  <c:v>1969</c:v>
                </c:pt>
                <c:pt idx="53">
                  <c:v>1968</c:v>
                </c:pt>
                <c:pt idx="54">
                  <c:v>1967</c:v>
                </c:pt>
                <c:pt idx="55">
                  <c:v>1966</c:v>
                </c:pt>
                <c:pt idx="56">
                  <c:v>1965</c:v>
                </c:pt>
                <c:pt idx="57">
                  <c:v>1964</c:v>
                </c:pt>
                <c:pt idx="58">
                  <c:v>1963</c:v>
                </c:pt>
                <c:pt idx="59">
                  <c:v>1962</c:v>
                </c:pt>
                <c:pt idx="60">
                  <c:v>1961</c:v>
                </c:pt>
                <c:pt idx="61">
                  <c:v>1960</c:v>
                </c:pt>
                <c:pt idx="62">
                  <c:v>1959</c:v>
                </c:pt>
                <c:pt idx="63">
                  <c:v>1958</c:v>
                </c:pt>
                <c:pt idx="64">
                  <c:v>1957</c:v>
                </c:pt>
                <c:pt idx="65">
                  <c:v>1956</c:v>
                </c:pt>
                <c:pt idx="66">
                  <c:v>1955</c:v>
                </c:pt>
                <c:pt idx="67">
                  <c:v>1954</c:v>
                </c:pt>
                <c:pt idx="68">
                  <c:v>1953</c:v>
                </c:pt>
                <c:pt idx="69">
                  <c:v>1952</c:v>
                </c:pt>
                <c:pt idx="70">
                  <c:v>1951</c:v>
                </c:pt>
                <c:pt idx="71">
                  <c:v>1950</c:v>
                </c:pt>
                <c:pt idx="72">
                  <c:v>1949</c:v>
                </c:pt>
                <c:pt idx="73">
                  <c:v>1948</c:v>
                </c:pt>
                <c:pt idx="74">
                  <c:v>1947</c:v>
                </c:pt>
                <c:pt idx="75">
                  <c:v>1946</c:v>
                </c:pt>
                <c:pt idx="76">
                  <c:v>1945</c:v>
                </c:pt>
                <c:pt idx="77">
                  <c:v>1944</c:v>
                </c:pt>
                <c:pt idx="78">
                  <c:v>1943</c:v>
                </c:pt>
                <c:pt idx="79">
                  <c:v>1942</c:v>
                </c:pt>
                <c:pt idx="80">
                  <c:v>1941</c:v>
                </c:pt>
                <c:pt idx="81">
                  <c:v>1940</c:v>
                </c:pt>
                <c:pt idx="82">
                  <c:v>1939</c:v>
                </c:pt>
                <c:pt idx="83">
                  <c:v>1938</c:v>
                </c:pt>
                <c:pt idx="84">
                  <c:v>1937</c:v>
                </c:pt>
                <c:pt idx="85">
                  <c:v>1936</c:v>
                </c:pt>
                <c:pt idx="86">
                  <c:v>1935</c:v>
                </c:pt>
                <c:pt idx="87">
                  <c:v>1934</c:v>
                </c:pt>
                <c:pt idx="88">
                  <c:v>1933</c:v>
                </c:pt>
                <c:pt idx="89">
                  <c:v>1932</c:v>
                </c:pt>
                <c:pt idx="90">
                  <c:v>1931</c:v>
                </c:pt>
                <c:pt idx="91">
                  <c:v>1930</c:v>
                </c:pt>
                <c:pt idx="92">
                  <c:v>1929</c:v>
                </c:pt>
                <c:pt idx="93">
                  <c:v>1928</c:v>
                </c:pt>
                <c:pt idx="94">
                  <c:v>1927</c:v>
                </c:pt>
                <c:pt idx="95">
                  <c:v>1926</c:v>
                </c:pt>
                <c:pt idx="96">
                  <c:v>1925</c:v>
                </c:pt>
                <c:pt idx="97">
                  <c:v>1924</c:v>
                </c:pt>
                <c:pt idx="98">
                  <c:v>1923</c:v>
                </c:pt>
                <c:pt idx="99">
                  <c:v>1922</c:v>
                </c:pt>
                <c:pt idx="100">
                  <c:v>1921</c:v>
                </c:pt>
                <c:pt idx="101">
                  <c:v>1920</c:v>
                </c:pt>
                <c:pt idx="102">
                  <c:v>1919</c:v>
                </c:pt>
                <c:pt idx="103">
                  <c:v>1918</c:v>
                </c:pt>
                <c:pt idx="104">
                  <c:v>1917</c:v>
                </c:pt>
                <c:pt idx="105">
                  <c:v>1916</c:v>
                </c:pt>
                <c:pt idx="106">
                  <c:v>1915</c:v>
                </c:pt>
                <c:pt idx="107">
                  <c:v>1914</c:v>
                </c:pt>
                <c:pt idx="108">
                  <c:v>1913</c:v>
                </c:pt>
                <c:pt idx="109">
                  <c:v>1912</c:v>
                </c:pt>
                <c:pt idx="110">
                  <c:v>1911</c:v>
                </c:pt>
                <c:pt idx="111">
                  <c:v>1910</c:v>
                </c:pt>
                <c:pt idx="112">
                  <c:v>1909</c:v>
                </c:pt>
                <c:pt idx="113">
                  <c:v>1908</c:v>
                </c:pt>
                <c:pt idx="114">
                  <c:v>1907</c:v>
                </c:pt>
                <c:pt idx="115">
                  <c:v>1906</c:v>
                </c:pt>
                <c:pt idx="116">
                  <c:v>1905</c:v>
                </c:pt>
                <c:pt idx="117">
                  <c:v>1904</c:v>
                </c:pt>
                <c:pt idx="118">
                  <c:v>1903</c:v>
                </c:pt>
                <c:pt idx="119">
                  <c:v>1902</c:v>
                </c:pt>
                <c:pt idx="120">
                  <c:v>1901</c:v>
                </c:pt>
                <c:pt idx="121">
                  <c:v>1900</c:v>
                </c:pt>
                <c:pt idx="122">
                  <c:v>1899</c:v>
                </c:pt>
                <c:pt idx="123">
                  <c:v>1898</c:v>
                </c:pt>
                <c:pt idx="124">
                  <c:v>1897</c:v>
                </c:pt>
                <c:pt idx="125">
                  <c:v>1896</c:v>
                </c:pt>
                <c:pt idx="126">
                  <c:v>1895</c:v>
                </c:pt>
                <c:pt idx="127">
                  <c:v>1894</c:v>
                </c:pt>
                <c:pt idx="128">
                  <c:v>1893</c:v>
                </c:pt>
                <c:pt idx="129">
                  <c:v>1892</c:v>
                </c:pt>
                <c:pt idx="130">
                  <c:v>1891</c:v>
                </c:pt>
                <c:pt idx="131">
                  <c:v>1890</c:v>
                </c:pt>
                <c:pt idx="132">
                  <c:v>1889</c:v>
                </c:pt>
                <c:pt idx="133">
                  <c:v>1888</c:v>
                </c:pt>
                <c:pt idx="134">
                  <c:v>1887</c:v>
                </c:pt>
                <c:pt idx="135">
                  <c:v>1886</c:v>
                </c:pt>
                <c:pt idx="136">
                  <c:v>1885</c:v>
                </c:pt>
                <c:pt idx="137">
                  <c:v>1884</c:v>
                </c:pt>
                <c:pt idx="138">
                  <c:v>1883</c:v>
                </c:pt>
                <c:pt idx="139">
                  <c:v>1882</c:v>
                </c:pt>
                <c:pt idx="140">
                  <c:v>1881</c:v>
                </c:pt>
                <c:pt idx="141">
                  <c:v>1880</c:v>
                </c:pt>
                <c:pt idx="142">
                  <c:v>1879</c:v>
                </c:pt>
                <c:pt idx="143">
                  <c:v>1878</c:v>
                </c:pt>
                <c:pt idx="144">
                  <c:v>1877</c:v>
                </c:pt>
                <c:pt idx="145">
                  <c:v>1876</c:v>
                </c:pt>
              </c:numCache>
            </c:numRef>
          </c:xVal>
          <c:yVal>
            <c:numRef>
              <c:f>'Chart Comparisons'!$D$2:$D$147</c:f>
              <c:numCache>
                <c:formatCode>#,##0</c:formatCode>
                <c:ptCount val="146"/>
                <c:pt idx="0">
                  <c:v>22086.880000000001</c:v>
                </c:pt>
                <c:pt idx="1">
                  <c:v>8320.9500000000007</c:v>
                </c:pt>
                <c:pt idx="2">
                  <c:v>23791.468681572205</c:v>
                </c:pt>
                <c:pt idx="3">
                  <c:v>22041.976474687992</c:v>
                </c:pt>
                <c:pt idx="4">
                  <c:v>23120.881723012662</c:v>
                </c:pt>
                <c:pt idx="5">
                  <c:v>22421.693598437105</c:v>
                </c:pt>
                <c:pt idx="6">
                  <c:v>21317.962158624108</c:v>
                </c:pt>
                <c:pt idx="7">
                  <c:v>20334.850539607942</c:v>
                </c:pt>
                <c:pt idx="8">
                  <c:v>21128.695134908507</c:v>
                </c:pt>
                <c:pt idx="9">
                  <c:v>21648.958494142247</c:v>
                </c:pt>
                <c:pt idx="10">
                  <c:v>21483.178126757735</c:v>
                </c:pt>
                <c:pt idx="11">
                  <c:v>21923.60650416512</c:v>
                </c:pt>
                <c:pt idx="12">
                  <c:v>23273.076481268366</c:v>
                </c:pt>
                <c:pt idx="13">
                  <c:v>23225.559676305096</c:v>
                </c:pt>
                <c:pt idx="14">
                  <c:v>23828.747415487313</c:v>
                </c:pt>
                <c:pt idx="15">
                  <c:v>24193.842258211662</c:v>
                </c:pt>
                <c:pt idx="16">
                  <c:v>22963.848883779836</c:v>
                </c:pt>
                <c:pt idx="17">
                  <c:v>23985.950658273545</c:v>
                </c:pt>
                <c:pt idx="18">
                  <c:v>23396.729217198252</c:v>
                </c:pt>
                <c:pt idx="19">
                  <c:v>22909.353204712042</c:v>
                </c:pt>
                <c:pt idx="20">
                  <c:v>23618.883970706451</c:v>
                </c:pt>
                <c:pt idx="21">
                  <c:v>25301.220319802145</c:v>
                </c:pt>
                <c:pt idx="22">
                  <c:v>25103.6533460951</c:v>
                </c:pt>
                <c:pt idx="23">
                  <c:v>23658.926788825862</c:v>
                </c:pt>
                <c:pt idx="24">
                  <c:v>22072.834502840597</c:v>
                </c:pt>
                <c:pt idx="25">
                  <c:v>22836.514232085527</c:v>
                </c:pt>
                <c:pt idx="26">
                  <c:v>19669.582624542956</c:v>
                </c:pt>
                <c:pt idx="27">
                  <c:v>15855.019433925934</c:v>
                </c:pt>
                <c:pt idx="28">
                  <c:v>20801.388937249892</c:v>
                </c:pt>
                <c:pt idx="29">
                  <c:v>17562.423584825061</c:v>
                </c:pt>
                <c:pt idx="30">
                  <c:v>18005.194757424451</c:v>
                </c:pt>
                <c:pt idx="31">
                  <c:v>18049.545677751787</c:v>
                </c:pt>
                <c:pt idx="32">
                  <c:v>17300.975500741006</c:v>
                </c:pt>
                <c:pt idx="33">
                  <c:v>17307.95869675259</c:v>
                </c:pt>
                <c:pt idx="34">
                  <c:v>19975.129988307439</c:v>
                </c:pt>
                <c:pt idx="35">
                  <c:v>18603.956552635034</c:v>
                </c:pt>
                <c:pt idx="36">
                  <c:v>18173.370685266585</c:v>
                </c:pt>
                <c:pt idx="37">
                  <c:v>17892.181837187047</c:v>
                </c:pt>
                <c:pt idx="38">
                  <c:v>18165.018895604724</c:v>
                </c:pt>
                <c:pt idx="39">
                  <c:v>18155.550234403257</c:v>
                </c:pt>
                <c:pt idx="40">
                  <c:v>11138.002113144566</c:v>
                </c:pt>
                <c:pt idx="41">
                  <c:v>18139.338638816513</c:v>
                </c:pt>
                <c:pt idx="42">
                  <c:v>18612.455540950672</c:v>
                </c:pt>
                <c:pt idx="43">
                  <c:v>17416.462635941174</c:v>
                </c:pt>
                <c:pt idx="44">
                  <c:v>18935.165793773667</c:v>
                </c:pt>
                <c:pt idx="45">
                  <c:v>15308.547469950869</c:v>
                </c:pt>
                <c:pt idx="46">
                  <c:v>16163.949816571234</c:v>
                </c:pt>
                <c:pt idx="47">
                  <c:v>15830.031640961635</c:v>
                </c:pt>
                <c:pt idx="48">
                  <c:v>16237.379664833605</c:v>
                </c:pt>
                <c:pt idx="49">
                  <c:v>13751.284340514016</c:v>
                </c:pt>
                <c:pt idx="50">
                  <c:v>15090.43437445324</c:v>
                </c:pt>
                <c:pt idx="51">
                  <c:v>16659.307140234454</c:v>
                </c:pt>
                <c:pt idx="52">
                  <c:v>15636.989923444349</c:v>
                </c:pt>
                <c:pt idx="53">
                  <c:v>11091.329263007185</c:v>
                </c:pt>
                <c:pt idx="54">
                  <c:v>11969.342164155199</c:v>
                </c:pt>
                <c:pt idx="55">
                  <c:v>12713.335268758052</c:v>
                </c:pt>
                <c:pt idx="56">
                  <c:v>12764.198058477625</c:v>
                </c:pt>
                <c:pt idx="57">
                  <c:v>13009.823802548595</c:v>
                </c:pt>
                <c:pt idx="58">
                  <c:v>12681.125723005573</c:v>
                </c:pt>
                <c:pt idx="59">
                  <c:v>14250.111469834845</c:v>
                </c:pt>
                <c:pt idx="60">
                  <c:v>12739.413288859188</c:v>
                </c:pt>
                <c:pt idx="61">
                  <c:v>10549.771082830244</c:v>
                </c:pt>
                <c:pt idx="62">
                  <c:v>10699.688644159518</c:v>
                </c:pt>
                <c:pt idx="63">
                  <c:v>10634.315185036901</c:v>
                </c:pt>
                <c:pt idx="64">
                  <c:v>10679.569374375886</c:v>
                </c:pt>
                <c:pt idx="65">
                  <c:v>11017.324517583385</c:v>
                </c:pt>
                <c:pt idx="66">
                  <c:v>10926.406998167113</c:v>
                </c:pt>
                <c:pt idx="67">
                  <c:v>10876.622232007783</c:v>
                </c:pt>
                <c:pt idx="68">
                  <c:v>11238.778646486317</c:v>
                </c:pt>
                <c:pt idx="69">
                  <c:v>10164.022491045595</c:v>
                </c:pt>
                <c:pt idx="70">
                  <c:v>10992.565151805062</c:v>
                </c:pt>
                <c:pt idx="71">
                  <c:v>11755.818066996426</c:v>
                </c:pt>
                <c:pt idx="72">
                  <c:v>11182.881234244564</c:v>
                </c:pt>
                <c:pt idx="73">
                  <c:v>12818.627691993897</c:v>
                </c:pt>
                <c:pt idx="74">
                  <c:v>12675.899315942943</c:v>
                </c:pt>
                <c:pt idx="75">
                  <c:v>11759.705901611907</c:v>
                </c:pt>
                <c:pt idx="76">
                  <c:v>11421.79633275079</c:v>
                </c:pt>
                <c:pt idx="77">
                  <c:v>11390.420304321777</c:v>
                </c:pt>
                <c:pt idx="78">
                  <c:v>11598.760518009298</c:v>
                </c:pt>
                <c:pt idx="79">
                  <c:v>11131.092299346816</c:v>
                </c:pt>
                <c:pt idx="80">
                  <c:v>12188.800094986227</c:v>
                </c:pt>
                <c:pt idx="81">
                  <c:v>12957.885705657342</c:v>
                </c:pt>
                <c:pt idx="82">
                  <c:v>13081.343594614436</c:v>
                </c:pt>
                <c:pt idx="83">
                  <c:v>13540.007008058796</c:v>
                </c:pt>
                <c:pt idx="84">
                  <c:v>13919.225285338731</c:v>
                </c:pt>
                <c:pt idx="85">
                  <c:v>13796.157570581283</c:v>
                </c:pt>
                <c:pt idx="86">
                  <c:v>13532.942901268383</c:v>
                </c:pt>
                <c:pt idx="87">
                  <c:v>12782.611525348488</c:v>
                </c:pt>
                <c:pt idx="88">
                  <c:v>11710.158757394833</c:v>
                </c:pt>
                <c:pt idx="89">
                  <c:v>13797.767759722583</c:v>
                </c:pt>
                <c:pt idx="90">
                  <c:v>12235.413416241716</c:v>
                </c:pt>
                <c:pt idx="91">
                  <c:v>15615.674471725322</c:v>
                </c:pt>
                <c:pt idx="92">
                  <c:v>17113.198315488109</c:v>
                </c:pt>
                <c:pt idx="93">
                  <c:v>14939.67631315017</c:v>
                </c:pt>
                <c:pt idx="94">
                  <c:v>16394.330293570474</c:v>
                </c:pt>
                <c:pt idx="95">
                  <c:v>15705.0169213178</c:v>
                </c:pt>
                <c:pt idx="96">
                  <c:v>17231.259960016949</c:v>
                </c:pt>
                <c:pt idx="97">
                  <c:v>15660.395099950594</c:v>
                </c:pt>
                <c:pt idx="98">
                  <c:v>15064.869798073032</c:v>
                </c:pt>
                <c:pt idx="99">
                  <c:v>14438.141620527482</c:v>
                </c:pt>
                <c:pt idx="100">
                  <c:v>14463.813169470883</c:v>
                </c:pt>
                <c:pt idx="101">
                  <c:v>12309.482119750361</c:v>
                </c:pt>
                <c:pt idx="102">
                  <c:v>8384.1313353353871</c:v>
                </c:pt>
                <c:pt idx="103">
                  <c:v>6957.2652225701286</c:v>
                </c:pt>
                <c:pt idx="104">
                  <c:v>8302.2888123977464</c:v>
                </c:pt>
                <c:pt idx="105">
                  <c:v>8424.9685276971959</c:v>
                </c:pt>
                <c:pt idx="106">
                  <c:v>13131.045309762301</c:v>
                </c:pt>
                <c:pt idx="107">
                  <c:v>13442.90881101688</c:v>
                </c:pt>
                <c:pt idx="108">
                  <c:v>9211.6689324211366</c:v>
                </c:pt>
                <c:pt idx="109">
                  <c:v>10044.425128352099</c:v>
                </c:pt>
                <c:pt idx="110">
                  <c:v>9994.5400976064175</c:v>
                </c:pt>
                <c:pt idx="111">
                  <c:v>8560.0779105526126</c:v>
                </c:pt>
                <c:pt idx="112">
                  <c:v>7714.598190825639</c:v>
                </c:pt>
                <c:pt idx="113">
                  <c:v>7391.1136722405126</c:v>
                </c:pt>
                <c:pt idx="114">
                  <c:v>7583.2679044637953</c:v>
                </c:pt>
                <c:pt idx="115">
                  <c:v>7801.3371522178122</c:v>
                </c:pt>
                <c:pt idx="116">
                  <c:v>8182.5487222311331</c:v>
                </c:pt>
                <c:pt idx="117">
                  <c:v>8008.2192344937093</c:v>
                </c:pt>
                <c:pt idx="118">
                  <c:v>8265.9646690388545</c:v>
                </c:pt>
                <c:pt idx="119">
                  <c:v>8345.2047216827796</c:v>
                </c:pt>
                <c:pt idx="120">
                  <c:v>8953.2149261152863</c:v>
                </c:pt>
                <c:pt idx="121">
                  <c:v>4824.921245432256</c:v>
                </c:pt>
                <c:pt idx="122">
                  <c:v>7862.1547930857287</c:v>
                </c:pt>
                <c:pt idx="123">
                  <c:v>7306.8257819425444</c:v>
                </c:pt>
                <c:pt idx="124">
                  <c:v>7938.6796630811268</c:v>
                </c:pt>
                <c:pt idx="125">
                  <c:v>7759.1868515326505</c:v>
                </c:pt>
                <c:pt idx="126">
                  <c:v>8370.4363647671453</c:v>
                </c:pt>
                <c:pt idx="127">
                  <c:v>9624.8016160778461</c:v>
                </c:pt>
                <c:pt idx="128">
                  <c:v>8185.0209515249526</c:v>
                </c:pt>
                <c:pt idx="129">
                  <c:v>7145.8430535579209</c:v>
                </c:pt>
                <c:pt idx="130">
                  <c:v>9532.5026451780268</c:v>
                </c:pt>
                <c:pt idx="131">
                  <c:v>14442.230101078265</c:v>
                </c:pt>
                <c:pt idx="132">
                  <c:v>9796.4061514349778</c:v>
                </c:pt>
                <c:pt idx="133">
                  <c:v>7413.8004092119472</c:v>
                </c:pt>
                <c:pt idx="134">
                  <c:v>9791.4153758142511</c:v>
                </c:pt>
                <c:pt idx="135">
                  <c:v>7606.3458390311671</c:v>
                </c:pt>
                <c:pt idx="136">
                  <c:v>6248.3524009951307</c:v>
                </c:pt>
                <c:pt idx="137">
                  <c:v>10232.480879329196</c:v>
                </c:pt>
                <c:pt idx="138">
                  <c:v>5985.9434734479673</c:v>
                </c:pt>
                <c:pt idx="139">
                  <c:v>3835.4709355992336</c:v>
                </c:pt>
                <c:pt idx="140">
                  <c:v>2429.8981599510466</c:v>
                </c:pt>
                <c:pt idx="141">
                  <c:v>2197.8793972483281</c:v>
                </c:pt>
                <c:pt idx="142">
                  <c:v>2150.4838374666397</c:v>
                </c:pt>
                <c:pt idx="143">
                  <c:v>1256.8926978520608</c:v>
                </c:pt>
                <c:pt idx="144">
                  <c:v>1384.2859912203073</c:v>
                </c:pt>
                <c:pt idx="145">
                  <c:v>1779.7149925581255</c:v>
                </c:pt>
              </c:numCache>
            </c:numRef>
          </c:yVal>
          <c:smooth val="0"/>
          <c:extLst>
            <c:ext xmlns:c16="http://schemas.microsoft.com/office/drawing/2014/chart" uri="{C3380CC4-5D6E-409C-BE32-E72D297353CC}">
              <c16:uniqueId val="{00000002-1A31-244F-A320-DFB823A039A9}"/>
            </c:ext>
          </c:extLst>
        </c:ser>
        <c:ser>
          <c:idx val="3"/>
          <c:order val="3"/>
          <c:tx>
            <c:strRef>
              <c:f>'Chart Comparisons'!$E$1</c:f>
              <c:strCache>
                <c:ptCount val="1"/>
                <c:pt idx="0">
                  <c:v>ERP</c:v>
                </c:pt>
              </c:strCache>
            </c:strRef>
          </c:tx>
          <c:spPr>
            <a:ln w="25400" cap="rnd">
              <a:noFill/>
            </a:ln>
            <a:effectLst>
              <a:glow rad="139700">
                <a:schemeClr val="accent4">
                  <a:satMod val="175000"/>
                  <a:alpha val="14000"/>
                </a:schemeClr>
              </a:glow>
            </a:effectLst>
          </c:spPr>
          <c:marker>
            <c:symbol val="circle"/>
            <c:size val="3"/>
            <c:spPr>
              <a:solidFill>
                <a:schemeClr val="accent4">
                  <a:lumMod val="60000"/>
                  <a:lumOff val="40000"/>
                </a:schemeClr>
              </a:solidFill>
              <a:ln>
                <a:noFill/>
              </a:ln>
              <a:effectLst>
                <a:glow rad="63500">
                  <a:schemeClr val="accent4">
                    <a:satMod val="175000"/>
                    <a:alpha val="25000"/>
                  </a:schemeClr>
                </a:glow>
              </a:effectLst>
            </c:spPr>
          </c:marker>
          <c:xVal>
            <c:numRef>
              <c:f>'Chart Comparisons'!$A$2:$A$147</c:f>
              <c:numCache>
                <c:formatCode>0</c:formatCode>
                <c:ptCount val="146"/>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pt idx="17">
                  <c:v>2004</c:v>
                </c:pt>
                <c:pt idx="18">
                  <c:v>2003</c:v>
                </c:pt>
                <c:pt idx="19">
                  <c:v>2002</c:v>
                </c:pt>
                <c:pt idx="20">
                  <c:v>2001</c:v>
                </c:pt>
                <c:pt idx="21">
                  <c:v>2000</c:v>
                </c:pt>
                <c:pt idx="22">
                  <c:v>1999</c:v>
                </c:pt>
                <c:pt idx="23">
                  <c:v>1998</c:v>
                </c:pt>
                <c:pt idx="24">
                  <c:v>1997</c:v>
                </c:pt>
                <c:pt idx="25">
                  <c:v>1996</c:v>
                </c:pt>
                <c:pt idx="26">
                  <c:v>1995</c:v>
                </c:pt>
                <c:pt idx="27">
                  <c:v>1994</c:v>
                </c:pt>
                <c:pt idx="28">
                  <c:v>1993</c:v>
                </c:pt>
                <c:pt idx="29">
                  <c:v>1992</c:v>
                </c:pt>
                <c:pt idx="30">
                  <c:v>1991</c:v>
                </c:pt>
                <c:pt idx="31">
                  <c:v>1990</c:v>
                </c:pt>
                <c:pt idx="32">
                  <c:v>1989</c:v>
                </c:pt>
                <c:pt idx="33">
                  <c:v>1988</c:v>
                </c:pt>
                <c:pt idx="34">
                  <c:v>1987</c:v>
                </c:pt>
                <c:pt idx="35">
                  <c:v>1986</c:v>
                </c:pt>
                <c:pt idx="36">
                  <c:v>1985</c:v>
                </c:pt>
                <c:pt idx="37">
                  <c:v>1984</c:v>
                </c:pt>
                <c:pt idx="38">
                  <c:v>1983</c:v>
                </c:pt>
                <c:pt idx="39">
                  <c:v>1982</c:v>
                </c:pt>
                <c:pt idx="40">
                  <c:v>1981</c:v>
                </c:pt>
                <c:pt idx="41">
                  <c:v>1980</c:v>
                </c:pt>
                <c:pt idx="42">
                  <c:v>1979</c:v>
                </c:pt>
                <c:pt idx="43">
                  <c:v>1978</c:v>
                </c:pt>
                <c:pt idx="44">
                  <c:v>1977</c:v>
                </c:pt>
                <c:pt idx="45">
                  <c:v>1976</c:v>
                </c:pt>
                <c:pt idx="46">
                  <c:v>1975</c:v>
                </c:pt>
                <c:pt idx="47">
                  <c:v>1974</c:v>
                </c:pt>
                <c:pt idx="48">
                  <c:v>1973</c:v>
                </c:pt>
                <c:pt idx="49">
                  <c:v>1972</c:v>
                </c:pt>
                <c:pt idx="50">
                  <c:v>1971</c:v>
                </c:pt>
                <c:pt idx="51">
                  <c:v>1970</c:v>
                </c:pt>
                <c:pt idx="52">
                  <c:v>1969</c:v>
                </c:pt>
                <c:pt idx="53">
                  <c:v>1968</c:v>
                </c:pt>
                <c:pt idx="54">
                  <c:v>1967</c:v>
                </c:pt>
                <c:pt idx="55">
                  <c:v>1966</c:v>
                </c:pt>
                <c:pt idx="56">
                  <c:v>1965</c:v>
                </c:pt>
                <c:pt idx="57">
                  <c:v>1964</c:v>
                </c:pt>
                <c:pt idx="58">
                  <c:v>1963</c:v>
                </c:pt>
                <c:pt idx="59">
                  <c:v>1962</c:v>
                </c:pt>
                <c:pt idx="60">
                  <c:v>1961</c:v>
                </c:pt>
                <c:pt idx="61">
                  <c:v>1960</c:v>
                </c:pt>
                <c:pt idx="62">
                  <c:v>1959</c:v>
                </c:pt>
                <c:pt idx="63">
                  <c:v>1958</c:v>
                </c:pt>
                <c:pt idx="64">
                  <c:v>1957</c:v>
                </c:pt>
                <c:pt idx="65">
                  <c:v>1956</c:v>
                </c:pt>
                <c:pt idx="66">
                  <c:v>1955</c:v>
                </c:pt>
                <c:pt idx="67">
                  <c:v>1954</c:v>
                </c:pt>
                <c:pt idx="68">
                  <c:v>1953</c:v>
                </c:pt>
                <c:pt idx="69">
                  <c:v>1952</c:v>
                </c:pt>
                <c:pt idx="70">
                  <c:v>1951</c:v>
                </c:pt>
                <c:pt idx="71">
                  <c:v>1950</c:v>
                </c:pt>
                <c:pt idx="72">
                  <c:v>1949</c:v>
                </c:pt>
                <c:pt idx="73">
                  <c:v>1948</c:v>
                </c:pt>
                <c:pt idx="74">
                  <c:v>1947</c:v>
                </c:pt>
                <c:pt idx="75">
                  <c:v>1946</c:v>
                </c:pt>
                <c:pt idx="76">
                  <c:v>1945</c:v>
                </c:pt>
                <c:pt idx="77">
                  <c:v>1944</c:v>
                </c:pt>
                <c:pt idx="78">
                  <c:v>1943</c:v>
                </c:pt>
                <c:pt idx="79">
                  <c:v>1942</c:v>
                </c:pt>
                <c:pt idx="80">
                  <c:v>1941</c:v>
                </c:pt>
                <c:pt idx="81">
                  <c:v>1940</c:v>
                </c:pt>
                <c:pt idx="82">
                  <c:v>1939</c:v>
                </c:pt>
                <c:pt idx="83">
                  <c:v>1938</c:v>
                </c:pt>
                <c:pt idx="84">
                  <c:v>1937</c:v>
                </c:pt>
                <c:pt idx="85">
                  <c:v>1936</c:v>
                </c:pt>
                <c:pt idx="86">
                  <c:v>1935</c:v>
                </c:pt>
                <c:pt idx="87">
                  <c:v>1934</c:v>
                </c:pt>
                <c:pt idx="88">
                  <c:v>1933</c:v>
                </c:pt>
                <c:pt idx="89">
                  <c:v>1932</c:v>
                </c:pt>
                <c:pt idx="90">
                  <c:v>1931</c:v>
                </c:pt>
                <c:pt idx="91">
                  <c:v>1930</c:v>
                </c:pt>
                <c:pt idx="92">
                  <c:v>1929</c:v>
                </c:pt>
                <c:pt idx="93">
                  <c:v>1928</c:v>
                </c:pt>
                <c:pt idx="94">
                  <c:v>1927</c:v>
                </c:pt>
                <c:pt idx="95">
                  <c:v>1926</c:v>
                </c:pt>
                <c:pt idx="96">
                  <c:v>1925</c:v>
                </c:pt>
                <c:pt idx="97">
                  <c:v>1924</c:v>
                </c:pt>
                <c:pt idx="98">
                  <c:v>1923</c:v>
                </c:pt>
                <c:pt idx="99">
                  <c:v>1922</c:v>
                </c:pt>
                <c:pt idx="100">
                  <c:v>1921</c:v>
                </c:pt>
                <c:pt idx="101">
                  <c:v>1920</c:v>
                </c:pt>
                <c:pt idx="102">
                  <c:v>1919</c:v>
                </c:pt>
                <c:pt idx="103">
                  <c:v>1918</c:v>
                </c:pt>
                <c:pt idx="104">
                  <c:v>1917</c:v>
                </c:pt>
                <c:pt idx="105">
                  <c:v>1916</c:v>
                </c:pt>
                <c:pt idx="106">
                  <c:v>1915</c:v>
                </c:pt>
                <c:pt idx="107">
                  <c:v>1914</c:v>
                </c:pt>
                <c:pt idx="108">
                  <c:v>1913</c:v>
                </c:pt>
                <c:pt idx="109">
                  <c:v>1912</c:v>
                </c:pt>
                <c:pt idx="110">
                  <c:v>1911</c:v>
                </c:pt>
                <c:pt idx="111">
                  <c:v>1910</c:v>
                </c:pt>
                <c:pt idx="112">
                  <c:v>1909</c:v>
                </c:pt>
                <c:pt idx="113">
                  <c:v>1908</c:v>
                </c:pt>
                <c:pt idx="114">
                  <c:v>1907</c:v>
                </c:pt>
                <c:pt idx="115">
                  <c:v>1906</c:v>
                </c:pt>
                <c:pt idx="116">
                  <c:v>1905</c:v>
                </c:pt>
                <c:pt idx="117">
                  <c:v>1904</c:v>
                </c:pt>
                <c:pt idx="118">
                  <c:v>1903</c:v>
                </c:pt>
                <c:pt idx="119">
                  <c:v>1902</c:v>
                </c:pt>
                <c:pt idx="120">
                  <c:v>1901</c:v>
                </c:pt>
                <c:pt idx="121">
                  <c:v>1900</c:v>
                </c:pt>
                <c:pt idx="122">
                  <c:v>1899</c:v>
                </c:pt>
                <c:pt idx="123">
                  <c:v>1898</c:v>
                </c:pt>
                <c:pt idx="124">
                  <c:v>1897</c:v>
                </c:pt>
                <c:pt idx="125">
                  <c:v>1896</c:v>
                </c:pt>
                <c:pt idx="126">
                  <c:v>1895</c:v>
                </c:pt>
                <c:pt idx="127">
                  <c:v>1894</c:v>
                </c:pt>
                <c:pt idx="128">
                  <c:v>1893</c:v>
                </c:pt>
                <c:pt idx="129">
                  <c:v>1892</c:v>
                </c:pt>
                <c:pt idx="130">
                  <c:v>1891</c:v>
                </c:pt>
                <c:pt idx="131">
                  <c:v>1890</c:v>
                </c:pt>
                <c:pt idx="132">
                  <c:v>1889</c:v>
                </c:pt>
                <c:pt idx="133">
                  <c:v>1888</c:v>
                </c:pt>
                <c:pt idx="134">
                  <c:v>1887</c:v>
                </c:pt>
                <c:pt idx="135">
                  <c:v>1886</c:v>
                </c:pt>
                <c:pt idx="136">
                  <c:v>1885</c:v>
                </c:pt>
                <c:pt idx="137">
                  <c:v>1884</c:v>
                </c:pt>
                <c:pt idx="138">
                  <c:v>1883</c:v>
                </c:pt>
                <c:pt idx="139">
                  <c:v>1882</c:v>
                </c:pt>
                <c:pt idx="140">
                  <c:v>1881</c:v>
                </c:pt>
                <c:pt idx="141">
                  <c:v>1880</c:v>
                </c:pt>
                <c:pt idx="142">
                  <c:v>1879</c:v>
                </c:pt>
                <c:pt idx="143">
                  <c:v>1878</c:v>
                </c:pt>
                <c:pt idx="144">
                  <c:v>1877</c:v>
                </c:pt>
                <c:pt idx="145">
                  <c:v>1876</c:v>
                </c:pt>
              </c:numCache>
            </c:numRef>
          </c:xVal>
          <c:yVal>
            <c:numRef>
              <c:f>'Chart Comparisons'!$E$2:$E$147</c:f>
              <c:numCache>
                <c:formatCode>#,##0</c:formatCode>
                <c:ptCount val="146"/>
                <c:pt idx="0">
                  <c:v>21776.02</c:v>
                </c:pt>
                <c:pt idx="1">
                  <c:v>8201.82</c:v>
                </c:pt>
                <c:pt idx="2">
                  <c:v>23523.882400000002</c:v>
                </c:pt>
                <c:pt idx="3">
                  <c:v>21796.552800000001</c:v>
                </c:pt>
                <c:pt idx="4">
                  <c:v>22954.487999999998</c:v>
                </c:pt>
                <c:pt idx="5">
                  <c:v>22249.596000000001</c:v>
                </c:pt>
                <c:pt idx="6">
                  <c:v>21170.412000000004</c:v>
                </c:pt>
                <c:pt idx="7">
                  <c:v>20134.061600000001</c:v>
                </c:pt>
                <c:pt idx="8">
                  <c:v>20951.8112</c:v>
                </c:pt>
                <c:pt idx="9">
                  <c:v>21480.881600000001</c:v>
                </c:pt>
                <c:pt idx="10">
                  <c:v>21336.270400000001</c:v>
                </c:pt>
                <c:pt idx="11">
                  <c:v>21786.010399999999</c:v>
                </c:pt>
                <c:pt idx="12">
                  <c:v>23119.252800000002</c:v>
                </c:pt>
                <c:pt idx="13">
                  <c:v>23094.192000000003</c:v>
                </c:pt>
                <c:pt idx="14">
                  <c:v>23694.6312</c:v>
                </c:pt>
                <c:pt idx="15">
                  <c:v>24108.413600000003</c:v>
                </c:pt>
                <c:pt idx="16">
                  <c:v>22863.4872</c:v>
                </c:pt>
                <c:pt idx="17">
                  <c:v>23866.787999999997</c:v>
                </c:pt>
                <c:pt idx="18">
                  <c:v>23298.6384</c:v>
                </c:pt>
                <c:pt idx="19">
                  <c:v>22862.178400000001</c:v>
                </c:pt>
                <c:pt idx="20">
                  <c:v>23541.011200000001</c:v>
                </c:pt>
                <c:pt idx="21">
                  <c:v>25129.232000000004</c:v>
                </c:pt>
                <c:pt idx="22">
                  <c:v>24924.184000000005</c:v>
                </c:pt>
                <c:pt idx="23">
                  <c:v>23510.532000000003</c:v>
                </c:pt>
                <c:pt idx="24">
                  <c:v>21976.567199999998</c:v>
                </c:pt>
                <c:pt idx="25">
                  <c:v>22736.3256</c:v>
                </c:pt>
                <c:pt idx="26">
                  <c:v>19575.2336</c:v>
                </c:pt>
                <c:pt idx="27">
                  <c:v>15803.6504</c:v>
                </c:pt>
                <c:pt idx="28">
                  <c:v>20798.5936</c:v>
                </c:pt>
                <c:pt idx="29">
                  <c:v>17561.9352</c:v>
                </c:pt>
                <c:pt idx="30">
                  <c:v>17966.4336</c:v>
                </c:pt>
                <c:pt idx="31">
                  <c:v>18032.881600000001</c:v>
                </c:pt>
                <c:pt idx="32">
                  <c:v>17289.925600000002</c:v>
                </c:pt>
                <c:pt idx="33">
                  <c:v>17279.689600000002</c:v>
                </c:pt>
                <c:pt idx="34">
                  <c:v>19933.429599999999</c:v>
                </c:pt>
                <c:pt idx="35">
                  <c:v>18594.588</c:v>
                </c:pt>
                <c:pt idx="36">
                  <c:v>18184.8472</c:v>
                </c:pt>
                <c:pt idx="37">
                  <c:v>17890.886400000003</c:v>
                </c:pt>
                <c:pt idx="38">
                  <c:v>18212.312000000002</c:v>
                </c:pt>
                <c:pt idx="39">
                  <c:v>18165.581600000001</c:v>
                </c:pt>
                <c:pt idx="40">
                  <c:v>11190.3544</c:v>
                </c:pt>
                <c:pt idx="41">
                  <c:v>18206.121599999999</c:v>
                </c:pt>
                <c:pt idx="42">
                  <c:v>18669.692800000001</c:v>
                </c:pt>
                <c:pt idx="43">
                  <c:v>17438.823200000003</c:v>
                </c:pt>
                <c:pt idx="44">
                  <c:v>18972.882399999999</c:v>
                </c:pt>
                <c:pt idx="45">
                  <c:v>15329.936000000002</c:v>
                </c:pt>
                <c:pt idx="46">
                  <c:v>16217.056800000002</c:v>
                </c:pt>
                <c:pt idx="47">
                  <c:v>15903.623200000002</c:v>
                </c:pt>
                <c:pt idx="48">
                  <c:v>16298.197600000001</c:v>
                </c:pt>
                <c:pt idx="49">
                  <c:v>13774.0376</c:v>
                </c:pt>
                <c:pt idx="50">
                  <c:v>15136.792800000001</c:v>
                </c:pt>
                <c:pt idx="51">
                  <c:v>16689.052000000003</c:v>
                </c:pt>
                <c:pt idx="52">
                  <c:v>15656.826400000002</c:v>
                </c:pt>
                <c:pt idx="53">
                  <c:v>11030.545600000001</c:v>
                </c:pt>
                <c:pt idx="54">
                  <c:v>11957.6896</c:v>
                </c:pt>
                <c:pt idx="55">
                  <c:v>12691.917600000001</c:v>
                </c:pt>
                <c:pt idx="56">
                  <c:v>12719.572000000002</c:v>
                </c:pt>
                <c:pt idx="57">
                  <c:v>12957.116800000002</c:v>
                </c:pt>
                <c:pt idx="58">
                  <c:v>12585.3552</c:v>
                </c:pt>
                <c:pt idx="59">
                  <c:v>14174.3488</c:v>
                </c:pt>
                <c:pt idx="60">
                  <c:v>12683.221600000003</c:v>
                </c:pt>
                <c:pt idx="61">
                  <c:v>10537.061600000001</c:v>
                </c:pt>
                <c:pt idx="62">
                  <c:v>10654.654399999999</c:v>
                </c:pt>
                <c:pt idx="63">
                  <c:v>10637.200800000001</c:v>
                </c:pt>
                <c:pt idx="64">
                  <c:v>10675.486400000002</c:v>
                </c:pt>
                <c:pt idx="65">
                  <c:v>11011.621600000002</c:v>
                </c:pt>
                <c:pt idx="66">
                  <c:v>10915.953599999999</c:v>
                </c:pt>
                <c:pt idx="67">
                  <c:v>10877.169599999999</c:v>
                </c:pt>
                <c:pt idx="68">
                  <c:v>11136.052000000001</c:v>
                </c:pt>
                <c:pt idx="69">
                  <c:v>10103.9</c:v>
                </c:pt>
                <c:pt idx="70">
                  <c:v>10926.551200000002</c:v>
                </c:pt>
                <c:pt idx="71">
                  <c:v>11653.169599999999</c:v>
                </c:pt>
                <c:pt idx="72">
                  <c:v>11077.7232</c:v>
                </c:pt>
                <c:pt idx="73">
                  <c:v>12597.361240864673</c:v>
                </c:pt>
                <c:pt idx="74">
                  <c:v>12520.081169323787</c:v>
                </c:pt>
                <c:pt idx="75">
                  <c:v>11548.450419982746</c:v>
                </c:pt>
                <c:pt idx="76">
                  <c:v>11290.149177713147</c:v>
                </c:pt>
                <c:pt idx="77">
                  <c:v>11175.593140735667</c:v>
                </c:pt>
                <c:pt idx="78">
                  <c:v>11396.054288844774</c:v>
                </c:pt>
                <c:pt idx="79">
                  <c:v>10931.008824973889</c:v>
                </c:pt>
                <c:pt idx="80">
                  <c:v>11959.099686399468</c:v>
                </c:pt>
                <c:pt idx="81">
                  <c:v>12704.844252076166</c:v>
                </c:pt>
                <c:pt idx="82">
                  <c:v>12791.177020600853</c:v>
                </c:pt>
                <c:pt idx="83">
                  <c:v>13270.79743287911</c:v>
                </c:pt>
                <c:pt idx="84">
                  <c:v>13632.910401058783</c:v>
                </c:pt>
                <c:pt idx="85">
                  <c:v>13455.879586661584</c:v>
                </c:pt>
                <c:pt idx="86">
                  <c:v>13192.136419447768</c:v>
                </c:pt>
                <c:pt idx="87">
                  <c:v>12457.884137306628</c:v>
                </c:pt>
                <c:pt idx="88">
                  <c:v>11461.893111543804</c:v>
                </c:pt>
                <c:pt idx="89">
                  <c:v>13448.963283546942</c:v>
                </c:pt>
                <c:pt idx="90">
                  <c:v>11982.96499411094</c:v>
                </c:pt>
                <c:pt idx="91">
                  <c:v>15145.860452515963</c:v>
                </c:pt>
                <c:pt idx="92">
                  <c:v>16526.264442850541</c:v>
                </c:pt>
                <c:pt idx="93">
                  <c:v>14582.997798575916</c:v>
                </c:pt>
                <c:pt idx="94">
                  <c:v>15827.912451654938</c:v>
                </c:pt>
                <c:pt idx="95">
                  <c:v>15280.700301210345</c:v>
                </c:pt>
                <c:pt idx="96">
                  <c:v>16607.473130509719</c:v>
                </c:pt>
                <c:pt idx="97">
                  <c:v>15222.454095199593</c:v>
                </c:pt>
                <c:pt idx="98">
                  <c:v>14820.813192360694</c:v>
                </c:pt>
                <c:pt idx="99">
                  <c:v>14032.085381896133</c:v>
                </c:pt>
                <c:pt idx="100">
                  <c:v>14118.352380478282</c:v>
                </c:pt>
                <c:pt idx="101">
                  <c:v>12059.735507433632</c:v>
                </c:pt>
                <c:pt idx="102">
                  <c:v>8285.8321949091041</c:v>
                </c:pt>
                <c:pt idx="103">
                  <c:v>6925.763727711088</c:v>
                </c:pt>
                <c:pt idx="104">
                  <c:v>8265.7166382070209</c:v>
                </c:pt>
                <c:pt idx="105">
                  <c:v>8405.0293666572306</c:v>
                </c:pt>
                <c:pt idx="106">
                  <c:v>13045.932243985962</c:v>
                </c:pt>
                <c:pt idx="107">
                  <c:v>13454.941979361438</c:v>
                </c:pt>
                <c:pt idx="108">
                  <c:v>9224.7133523416142</c:v>
                </c:pt>
                <c:pt idx="109">
                  <c:v>10007.078442116977</c:v>
                </c:pt>
                <c:pt idx="110">
                  <c:v>10015.416494564071</c:v>
                </c:pt>
                <c:pt idx="111">
                  <c:v>8610.8309191404915</c:v>
                </c:pt>
                <c:pt idx="112">
                  <c:v>7749.8229452396881</c:v>
                </c:pt>
                <c:pt idx="113">
                  <c:v>7290.1562869398786</c:v>
                </c:pt>
                <c:pt idx="114">
                  <c:v>7554.0118341401248</c:v>
                </c:pt>
                <c:pt idx="115">
                  <c:v>7748.8800404052026</c:v>
                </c:pt>
                <c:pt idx="116">
                  <c:v>8139.9265730896177</c:v>
                </c:pt>
                <c:pt idx="117">
                  <c:v>7913.2438963712439</c:v>
                </c:pt>
                <c:pt idx="118">
                  <c:v>8233.5283502981983</c:v>
                </c:pt>
                <c:pt idx="119">
                  <c:v>8321.7131538769318</c:v>
                </c:pt>
                <c:pt idx="120">
                  <c:v>8939.5802061671311</c:v>
                </c:pt>
                <c:pt idx="121">
                  <c:v>4823.5092433740192</c:v>
                </c:pt>
                <c:pt idx="122">
                  <c:v>7842.1491470120327</c:v>
                </c:pt>
                <c:pt idx="123">
                  <c:v>7238.227769962934</c:v>
                </c:pt>
                <c:pt idx="124">
                  <c:v>7728.3795585948274</c:v>
                </c:pt>
                <c:pt idx="125">
                  <c:v>7643.8595010464469</c:v>
                </c:pt>
                <c:pt idx="126">
                  <c:v>8166.2644561439956</c:v>
                </c:pt>
                <c:pt idx="127">
                  <c:v>9331.4127836372609</c:v>
                </c:pt>
                <c:pt idx="128">
                  <c:v>7854.6625567783321</c:v>
                </c:pt>
                <c:pt idx="129">
                  <c:v>6932.9860930563555</c:v>
                </c:pt>
                <c:pt idx="130">
                  <c:v>9273.9127677944762</c:v>
                </c:pt>
                <c:pt idx="131">
                  <c:v>14073.124815552217</c:v>
                </c:pt>
                <c:pt idx="132">
                  <c:v>9567.5656169713893</c:v>
                </c:pt>
                <c:pt idx="133">
                  <c:v>7238.0804835587105</c:v>
                </c:pt>
                <c:pt idx="134">
                  <c:v>9513.3030966616934</c:v>
                </c:pt>
                <c:pt idx="135">
                  <c:v>7505.505839439832</c:v>
                </c:pt>
                <c:pt idx="136">
                  <c:v>6038.5109722774132</c:v>
                </c:pt>
                <c:pt idx="137">
                  <c:v>9994.8684747832103</c:v>
                </c:pt>
                <c:pt idx="138">
                  <c:v>5813.4440434842581</c:v>
                </c:pt>
                <c:pt idx="139">
                  <c:v>3733.2694543048328</c:v>
                </c:pt>
                <c:pt idx="140">
                  <c:v>2394.3661236379967</c:v>
                </c:pt>
                <c:pt idx="141">
                  <c:v>2118.3805217996014</c:v>
                </c:pt>
                <c:pt idx="142">
                  <c:v>2093.7525714261537</c:v>
                </c:pt>
                <c:pt idx="143">
                  <c:v>1216.287578727274</c:v>
                </c:pt>
                <c:pt idx="144">
                  <c:v>1327.6951796407782</c:v>
                </c:pt>
                <c:pt idx="145">
                  <c:v>1717.7514513633068</c:v>
                </c:pt>
              </c:numCache>
            </c:numRef>
          </c:yVal>
          <c:smooth val="0"/>
          <c:extLst>
            <c:ext xmlns:c16="http://schemas.microsoft.com/office/drawing/2014/chart" uri="{C3380CC4-5D6E-409C-BE32-E72D297353CC}">
              <c16:uniqueId val="{00000003-1A31-244F-A320-DFB823A039A9}"/>
            </c:ext>
          </c:extLst>
        </c:ser>
        <c:ser>
          <c:idx val="4"/>
          <c:order val="4"/>
          <c:tx>
            <c:strRef>
              <c:f>'Chart Comparisons'!$F$1</c:f>
              <c:strCache>
                <c:ptCount val="1"/>
                <c:pt idx="0">
                  <c:v>OOR</c:v>
                </c:pt>
              </c:strCache>
            </c:strRef>
          </c:tx>
          <c:spPr>
            <a:ln w="25400" cap="rnd">
              <a:noFill/>
            </a:ln>
            <a:effectLst>
              <a:glow rad="139700">
                <a:schemeClr val="accent5">
                  <a:satMod val="175000"/>
                  <a:alpha val="14000"/>
                </a:schemeClr>
              </a:glow>
            </a:effectLst>
          </c:spPr>
          <c:marker>
            <c:symbol val="circle"/>
            <c:size val="3"/>
            <c:spPr>
              <a:solidFill>
                <a:schemeClr val="accent5">
                  <a:lumMod val="60000"/>
                  <a:lumOff val="40000"/>
                </a:schemeClr>
              </a:solidFill>
              <a:ln>
                <a:noFill/>
              </a:ln>
              <a:effectLst>
                <a:glow rad="63500">
                  <a:schemeClr val="accent5">
                    <a:satMod val="175000"/>
                    <a:alpha val="25000"/>
                  </a:schemeClr>
                </a:glow>
              </a:effectLst>
            </c:spPr>
          </c:marker>
          <c:xVal>
            <c:numRef>
              <c:f>'Chart Comparisons'!$A$2:$A$147</c:f>
              <c:numCache>
                <c:formatCode>0</c:formatCode>
                <c:ptCount val="146"/>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pt idx="17">
                  <c:v>2004</c:v>
                </c:pt>
                <c:pt idx="18">
                  <c:v>2003</c:v>
                </c:pt>
                <c:pt idx="19">
                  <c:v>2002</c:v>
                </c:pt>
                <c:pt idx="20">
                  <c:v>2001</c:v>
                </c:pt>
                <c:pt idx="21">
                  <c:v>2000</c:v>
                </c:pt>
                <c:pt idx="22">
                  <c:v>1999</c:v>
                </c:pt>
                <c:pt idx="23">
                  <c:v>1998</c:v>
                </c:pt>
                <c:pt idx="24">
                  <c:v>1997</c:v>
                </c:pt>
                <c:pt idx="25">
                  <c:v>1996</c:v>
                </c:pt>
                <c:pt idx="26">
                  <c:v>1995</c:v>
                </c:pt>
                <c:pt idx="27">
                  <c:v>1994</c:v>
                </c:pt>
                <c:pt idx="28">
                  <c:v>1993</c:v>
                </c:pt>
                <c:pt idx="29">
                  <c:v>1992</c:v>
                </c:pt>
                <c:pt idx="30">
                  <c:v>1991</c:v>
                </c:pt>
                <c:pt idx="31">
                  <c:v>1990</c:v>
                </c:pt>
                <c:pt idx="32">
                  <c:v>1989</c:v>
                </c:pt>
                <c:pt idx="33">
                  <c:v>1988</c:v>
                </c:pt>
                <c:pt idx="34">
                  <c:v>1987</c:v>
                </c:pt>
                <c:pt idx="35">
                  <c:v>1986</c:v>
                </c:pt>
                <c:pt idx="36">
                  <c:v>1985</c:v>
                </c:pt>
                <c:pt idx="37">
                  <c:v>1984</c:v>
                </c:pt>
                <c:pt idx="38">
                  <c:v>1983</c:v>
                </c:pt>
                <c:pt idx="39">
                  <c:v>1982</c:v>
                </c:pt>
                <c:pt idx="40">
                  <c:v>1981</c:v>
                </c:pt>
                <c:pt idx="41">
                  <c:v>1980</c:v>
                </c:pt>
                <c:pt idx="42">
                  <c:v>1979</c:v>
                </c:pt>
                <c:pt idx="43">
                  <c:v>1978</c:v>
                </c:pt>
                <c:pt idx="44">
                  <c:v>1977</c:v>
                </c:pt>
                <c:pt idx="45">
                  <c:v>1976</c:v>
                </c:pt>
                <c:pt idx="46">
                  <c:v>1975</c:v>
                </c:pt>
                <c:pt idx="47">
                  <c:v>1974</c:v>
                </c:pt>
                <c:pt idx="48">
                  <c:v>1973</c:v>
                </c:pt>
                <c:pt idx="49">
                  <c:v>1972</c:v>
                </c:pt>
                <c:pt idx="50">
                  <c:v>1971</c:v>
                </c:pt>
                <c:pt idx="51">
                  <c:v>1970</c:v>
                </c:pt>
                <c:pt idx="52">
                  <c:v>1969</c:v>
                </c:pt>
                <c:pt idx="53">
                  <c:v>1968</c:v>
                </c:pt>
                <c:pt idx="54">
                  <c:v>1967</c:v>
                </c:pt>
                <c:pt idx="55">
                  <c:v>1966</c:v>
                </c:pt>
                <c:pt idx="56">
                  <c:v>1965</c:v>
                </c:pt>
                <c:pt idx="57">
                  <c:v>1964</c:v>
                </c:pt>
                <c:pt idx="58">
                  <c:v>1963</c:v>
                </c:pt>
                <c:pt idx="59">
                  <c:v>1962</c:v>
                </c:pt>
                <c:pt idx="60">
                  <c:v>1961</c:v>
                </c:pt>
                <c:pt idx="61">
                  <c:v>1960</c:v>
                </c:pt>
                <c:pt idx="62">
                  <c:v>1959</c:v>
                </c:pt>
                <c:pt idx="63">
                  <c:v>1958</c:v>
                </c:pt>
                <c:pt idx="64">
                  <c:v>1957</c:v>
                </c:pt>
                <c:pt idx="65">
                  <c:v>1956</c:v>
                </c:pt>
                <c:pt idx="66">
                  <c:v>1955</c:v>
                </c:pt>
                <c:pt idx="67">
                  <c:v>1954</c:v>
                </c:pt>
                <c:pt idx="68">
                  <c:v>1953</c:v>
                </c:pt>
                <c:pt idx="69">
                  <c:v>1952</c:v>
                </c:pt>
                <c:pt idx="70">
                  <c:v>1951</c:v>
                </c:pt>
                <c:pt idx="71">
                  <c:v>1950</c:v>
                </c:pt>
                <c:pt idx="72">
                  <c:v>1949</c:v>
                </c:pt>
                <c:pt idx="73">
                  <c:v>1948</c:v>
                </c:pt>
                <c:pt idx="74">
                  <c:v>1947</c:v>
                </c:pt>
                <c:pt idx="75">
                  <c:v>1946</c:v>
                </c:pt>
                <c:pt idx="76">
                  <c:v>1945</c:v>
                </c:pt>
                <c:pt idx="77">
                  <c:v>1944</c:v>
                </c:pt>
                <c:pt idx="78">
                  <c:v>1943</c:v>
                </c:pt>
                <c:pt idx="79">
                  <c:v>1942</c:v>
                </c:pt>
                <c:pt idx="80">
                  <c:v>1941</c:v>
                </c:pt>
                <c:pt idx="81">
                  <c:v>1940</c:v>
                </c:pt>
                <c:pt idx="82">
                  <c:v>1939</c:v>
                </c:pt>
                <c:pt idx="83">
                  <c:v>1938</c:v>
                </c:pt>
                <c:pt idx="84">
                  <c:v>1937</c:v>
                </c:pt>
                <c:pt idx="85">
                  <c:v>1936</c:v>
                </c:pt>
                <c:pt idx="86">
                  <c:v>1935</c:v>
                </c:pt>
                <c:pt idx="87">
                  <c:v>1934</c:v>
                </c:pt>
                <c:pt idx="88">
                  <c:v>1933</c:v>
                </c:pt>
                <c:pt idx="89">
                  <c:v>1932</c:v>
                </c:pt>
                <c:pt idx="90">
                  <c:v>1931</c:v>
                </c:pt>
                <c:pt idx="91">
                  <c:v>1930</c:v>
                </c:pt>
                <c:pt idx="92">
                  <c:v>1929</c:v>
                </c:pt>
                <c:pt idx="93">
                  <c:v>1928</c:v>
                </c:pt>
                <c:pt idx="94">
                  <c:v>1927</c:v>
                </c:pt>
                <c:pt idx="95">
                  <c:v>1926</c:v>
                </c:pt>
                <c:pt idx="96">
                  <c:v>1925</c:v>
                </c:pt>
                <c:pt idx="97">
                  <c:v>1924</c:v>
                </c:pt>
                <c:pt idx="98">
                  <c:v>1923</c:v>
                </c:pt>
                <c:pt idx="99">
                  <c:v>1922</c:v>
                </c:pt>
                <c:pt idx="100">
                  <c:v>1921</c:v>
                </c:pt>
                <c:pt idx="101">
                  <c:v>1920</c:v>
                </c:pt>
                <c:pt idx="102">
                  <c:v>1919</c:v>
                </c:pt>
                <c:pt idx="103">
                  <c:v>1918</c:v>
                </c:pt>
                <c:pt idx="104">
                  <c:v>1917</c:v>
                </c:pt>
                <c:pt idx="105">
                  <c:v>1916</c:v>
                </c:pt>
                <c:pt idx="106">
                  <c:v>1915</c:v>
                </c:pt>
                <c:pt idx="107">
                  <c:v>1914</c:v>
                </c:pt>
                <c:pt idx="108">
                  <c:v>1913</c:v>
                </c:pt>
                <c:pt idx="109">
                  <c:v>1912</c:v>
                </c:pt>
                <c:pt idx="110">
                  <c:v>1911</c:v>
                </c:pt>
                <c:pt idx="111">
                  <c:v>1910</c:v>
                </c:pt>
                <c:pt idx="112">
                  <c:v>1909</c:v>
                </c:pt>
                <c:pt idx="113">
                  <c:v>1908</c:v>
                </c:pt>
                <c:pt idx="114">
                  <c:v>1907</c:v>
                </c:pt>
                <c:pt idx="115">
                  <c:v>1906</c:v>
                </c:pt>
                <c:pt idx="116">
                  <c:v>1905</c:v>
                </c:pt>
                <c:pt idx="117">
                  <c:v>1904</c:v>
                </c:pt>
                <c:pt idx="118">
                  <c:v>1903</c:v>
                </c:pt>
                <c:pt idx="119">
                  <c:v>1902</c:v>
                </c:pt>
                <c:pt idx="120">
                  <c:v>1901</c:v>
                </c:pt>
                <c:pt idx="121">
                  <c:v>1900</c:v>
                </c:pt>
                <c:pt idx="122">
                  <c:v>1899</c:v>
                </c:pt>
                <c:pt idx="123">
                  <c:v>1898</c:v>
                </c:pt>
                <c:pt idx="124">
                  <c:v>1897</c:v>
                </c:pt>
                <c:pt idx="125">
                  <c:v>1896</c:v>
                </c:pt>
                <c:pt idx="126">
                  <c:v>1895</c:v>
                </c:pt>
                <c:pt idx="127">
                  <c:v>1894</c:v>
                </c:pt>
                <c:pt idx="128">
                  <c:v>1893</c:v>
                </c:pt>
                <c:pt idx="129">
                  <c:v>1892</c:v>
                </c:pt>
                <c:pt idx="130">
                  <c:v>1891</c:v>
                </c:pt>
                <c:pt idx="131">
                  <c:v>1890</c:v>
                </c:pt>
                <c:pt idx="132">
                  <c:v>1889</c:v>
                </c:pt>
                <c:pt idx="133">
                  <c:v>1888</c:v>
                </c:pt>
                <c:pt idx="134">
                  <c:v>1887</c:v>
                </c:pt>
                <c:pt idx="135">
                  <c:v>1886</c:v>
                </c:pt>
                <c:pt idx="136">
                  <c:v>1885</c:v>
                </c:pt>
                <c:pt idx="137">
                  <c:v>1884</c:v>
                </c:pt>
                <c:pt idx="138">
                  <c:v>1883</c:v>
                </c:pt>
                <c:pt idx="139">
                  <c:v>1882</c:v>
                </c:pt>
                <c:pt idx="140">
                  <c:v>1881</c:v>
                </c:pt>
                <c:pt idx="141">
                  <c:v>1880</c:v>
                </c:pt>
                <c:pt idx="142">
                  <c:v>1879</c:v>
                </c:pt>
                <c:pt idx="143">
                  <c:v>1878</c:v>
                </c:pt>
                <c:pt idx="144">
                  <c:v>1877</c:v>
                </c:pt>
                <c:pt idx="145">
                  <c:v>1876</c:v>
                </c:pt>
              </c:numCache>
            </c:numRef>
          </c:xVal>
          <c:yVal>
            <c:numRef>
              <c:f>'Chart Comparisons'!$F$2:$F$147</c:f>
              <c:numCache>
                <c:formatCode>#,##0</c:formatCode>
                <c:ptCount val="146"/>
                <c:pt idx="0">
                  <c:v>21510.622423672259</c:v>
                </c:pt>
                <c:pt idx="1">
                  <c:v>8222.9209793326536</c:v>
                </c:pt>
                <c:pt idx="2">
                  <c:v>23068.925837639039</c:v>
                </c:pt>
                <c:pt idx="3">
                  <c:v>21255.188667336301</c:v>
                </c:pt>
                <c:pt idx="4">
                  <c:v>22139.918151593396</c:v>
                </c:pt>
                <c:pt idx="5">
                  <c:v>21378.631578751309</c:v>
                </c:pt>
                <c:pt idx="6">
                  <c:v>20224.057520564042</c:v>
                </c:pt>
                <c:pt idx="7">
                  <c:v>19265.948248465618</c:v>
                </c:pt>
                <c:pt idx="8">
                  <c:v>20060.791314958708</c:v>
                </c:pt>
                <c:pt idx="9">
                  <c:v>20872.427570882046</c:v>
                </c:pt>
                <c:pt idx="10">
                  <c:v>20990.372549875396</c:v>
                </c:pt>
                <c:pt idx="11">
                  <c:v>21232.54425397575</c:v>
                </c:pt>
                <c:pt idx="12">
                  <c:v>22536.285104208735</c:v>
                </c:pt>
                <c:pt idx="13">
                  <c:v>22664.903733184314</c:v>
                </c:pt>
                <c:pt idx="14">
                  <c:v>23312.721768655385</c:v>
                </c:pt>
                <c:pt idx="15">
                  <c:v>23880.564327868226</c:v>
                </c:pt>
                <c:pt idx="16">
                  <c:v>22846.898476247785</c:v>
                </c:pt>
                <c:pt idx="17">
                  <c:v>23853.349419179176</c:v>
                </c:pt>
                <c:pt idx="18">
                  <c:v>23434.116835541987</c:v>
                </c:pt>
                <c:pt idx="19">
                  <c:v>22757.480288728126</c:v>
                </c:pt>
                <c:pt idx="20">
                  <c:v>23672.073107050936</c:v>
                </c:pt>
                <c:pt idx="21">
                  <c:v>24851.522361250092</c:v>
                </c:pt>
                <c:pt idx="22">
                  <c:v>24800.539741540189</c:v>
                </c:pt>
                <c:pt idx="23">
                  <c:v>23321.802462963402</c:v>
                </c:pt>
                <c:pt idx="24">
                  <c:v>21653.370963025147</c:v>
                </c:pt>
                <c:pt idx="25">
                  <c:v>22512.606498627385</c:v>
                </c:pt>
                <c:pt idx="26">
                  <c:v>19461.568499513633</c:v>
                </c:pt>
                <c:pt idx="27">
                  <c:v>15668.884687896385</c:v>
                </c:pt>
                <c:pt idx="28">
                  <c:v>20695.671098823546</c:v>
                </c:pt>
                <c:pt idx="29">
                  <c:v>17599.576528120229</c:v>
                </c:pt>
                <c:pt idx="30">
                  <c:v>18013.684441820216</c:v>
                </c:pt>
                <c:pt idx="31">
                  <c:v>18115.189071179306</c:v>
                </c:pt>
                <c:pt idx="32">
                  <c:v>17407.297988038594</c:v>
                </c:pt>
                <c:pt idx="33">
                  <c:v>17589.810079195773</c:v>
                </c:pt>
                <c:pt idx="34">
                  <c:v>20242.408459977643</c:v>
                </c:pt>
                <c:pt idx="35">
                  <c:v>18708.440769770372</c:v>
                </c:pt>
                <c:pt idx="36">
                  <c:v>18435.801581655953</c:v>
                </c:pt>
                <c:pt idx="37">
                  <c:v>17965.501670631085</c:v>
                </c:pt>
                <c:pt idx="38">
                  <c:v>18368.661006654762</c:v>
                </c:pt>
                <c:pt idx="39">
                  <c:v>18422.897941897609</c:v>
                </c:pt>
                <c:pt idx="40">
                  <c:v>11253.123719881945</c:v>
                </c:pt>
                <c:pt idx="41">
                  <c:v>18254.677098759508</c:v>
                </c:pt>
                <c:pt idx="42">
                  <c:v>18797.215932068822</c:v>
                </c:pt>
                <c:pt idx="43">
                  <c:v>17791.150601086949</c:v>
                </c:pt>
                <c:pt idx="44">
                  <c:v>19194.344787728125</c:v>
                </c:pt>
                <c:pt idx="45">
                  <c:v>15574.571174359684</c:v>
                </c:pt>
                <c:pt idx="46">
                  <c:v>16450.01693006793</c:v>
                </c:pt>
                <c:pt idx="47">
                  <c:v>16051.43899325926</c:v>
                </c:pt>
                <c:pt idx="48">
                  <c:v>16385.126364599364</c:v>
                </c:pt>
                <c:pt idx="49">
                  <c:v>13785.960199513922</c:v>
                </c:pt>
                <c:pt idx="50">
                  <c:v>15038.42229940765</c:v>
                </c:pt>
                <c:pt idx="51">
                  <c:v>16698.942350153553</c:v>
                </c:pt>
                <c:pt idx="52">
                  <c:v>15835.675343964174</c:v>
                </c:pt>
                <c:pt idx="53">
                  <c:v>11231.948818435731</c:v>
                </c:pt>
                <c:pt idx="54">
                  <c:v>12042.278963193956</c:v>
                </c:pt>
                <c:pt idx="55">
                  <c:v>12815.592946937106</c:v>
                </c:pt>
                <c:pt idx="56">
                  <c:v>12872.899744423588</c:v>
                </c:pt>
                <c:pt idx="57">
                  <c:v>12984.590649174863</c:v>
                </c:pt>
                <c:pt idx="58">
                  <c:v>12895.94854855962</c:v>
                </c:pt>
                <c:pt idx="59">
                  <c:v>14443.408717521655</c:v>
                </c:pt>
                <c:pt idx="60">
                  <c:v>12880.685072291739</c:v>
                </c:pt>
                <c:pt idx="61">
                  <c:v>10589.777071905548</c:v>
                </c:pt>
                <c:pt idx="62">
                  <c:v>10943.957412476691</c:v>
                </c:pt>
                <c:pt idx="63">
                  <c:v>10696.207902506545</c:v>
                </c:pt>
                <c:pt idx="64">
                  <c:v>10855.09505616686</c:v>
                </c:pt>
                <c:pt idx="65">
                  <c:v>11245.645034464867</c:v>
                </c:pt>
                <c:pt idx="66">
                  <c:v>11250.616278039093</c:v>
                </c:pt>
                <c:pt idx="67">
                  <c:v>11044.45687887715</c:v>
                </c:pt>
                <c:pt idx="68">
                  <c:v>11380.91375947364</c:v>
                </c:pt>
                <c:pt idx="69">
                  <c:v>10337.420431348864</c:v>
                </c:pt>
                <c:pt idx="70">
                  <c:v>11309.282334719204</c:v>
                </c:pt>
                <c:pt idx="71">
                  <c:v>11917.158034676973</c:v>
                </c:pt>
                <c:pt idx="72">
                  <c:v>11208.100435630928</c:v>
                </c:pt>
                <c:pt idx="73">
                  <c:v>13630.790284222272</c:v>
                </c:pt>
                <c:pt idx="74">
                  <c:v>13453.12616026744</c:v>
                </c:pt>
                <c:pt idx="75">
                  <c:v>12378.252715630093</c:v>
                </c:pt>
                <c:pt idx="76">
                  <c:v>12441.156457494684</c:v>
                </c:pt>
                <c:pt idx="77">
                  <c:v>12075.280660373315</c:v>
                </c:pt>
                <c:pt idx="78">
                  <c:v>12740.328083555592</c:v>
                </c:pt>
                <c:pt idx="79">
                  <c:v>12119.911033584523</c:v>
                </c:pt>
                <c:pt idx="80">
                  <c:v>12895.746785112942</c:v>
                </c:pt>
                <c:pt idx="81">
                  <c:v>13875.663484686256</c:v>
                </c:pt>
                <c:pt idx="82">
                  <c:v>13380.895873886717</c:v>
                </c:pt>
                <c:pt idx="83">
                  <c:v>14545.764406778218</c:v>
                </c:pt>
                <c:pt idx="84">
                  <c:v>14792.887990272908</c:v>
                </c:pt>
                <c:pt idx="85">
                  <c:v>14502.924215649806</c:v>
                </c:pt>
                <c:pt idx="86">
                  <c:v>14341.877440735507</c:v>
                </c:pt>
                <c:pt idx="87">
                  <c:v>13439.814731643675</c:v>
                </c:pt>
                <c:pt idx="88">
                  <c:v>12439.936354056294</c:v>
                </c:pt>
                <c:pt idx="89">
                  <c:v>14831.560654232246</c:v>
                </c:pt>
                <c:pt idx="90">
                  <c:v>13040.497900619117</c:v>
                </c:pt>
                <c:pt idx="91">
                  <c:v>15679.167381347486</c:v>
                </c:pt>
                <c:pt idx="92">
                  <c:v>17744.086063989951</c:v>
                </c:pt>
                <c:pt idx="93">
                  <c:v>15835.803705756247</c:v>
                </c:pt>
                <c:pt idx="94">
                  <c:v>17295.453307747957</c:v>
                </c:pt>
                <c:pt idx="95">
                  <c:v>16813.996711437107</c:v>
                </c:pt>
                <c:pt idx="96">
                  <c:v>17738.144260527748</c:v>
                </c:pt>
                <c:pt idx="97">
                  <c:v>16664.714473819262</c:v>
                </c:pt>
                <c:pt idx="98">
                  <c:v>15554.671344209353</c:v>
                </c:pt>
                <c:pt idx="99">
                  <c:v>15210.717184351861</c:v>
                </c:pt>
                <c:pt idx="100">
                  <c:v>15490.914309766618</c:v>
                </c:pt>
                <c:pt idx="101">
                  <c:v>13256.856389870014</c:v>
                </c:pt>
                <c:pt idx="102">
                  <c:v>8901.9907674105743</c:v>
                </c:pt>
                <c:pt idx="103">
                  <c:v>7446.7812756256235</c:v>
                </c:pt>
                <c:pt idx="104">
                  <c:v>8647.2246791704492</c:v>
                </c:pt>
                <c:pt idx="105">
                  <c:v>8922.9154763181305</c:v>
                </c:pt>
                <c:pt idx="106">
                  <c:v>14006.365479669126</c:v>
                </c:pt>
                <c:pt idx="107">
                  <c:v>14474.542482062276</c:v>
                </c:pt>
                <c:pt idx="108">
                  <c:v>10154.104122195002</c:v>
                </c:pt>
                <c:pt idx="109">
                  <c:v>10727.810244901044</c:v>
                </c:pt>
                <c:pt idx="110">
                  <c:v>10786.503108746014</c:v>
                </c:pt>
                <c:pt idx="111">
                  <c:v>9405.0307943123498</c:v>
                </c:pt>
                <c:pt idx="112">
                  <c:v>8639.2933477905426</c:v>
                </c:pt>
                <c:pt idx="113">
                  <c:v>8456.4142511206192</c:v>
                </c:pt>
                <c:pt idx="114">
                  <c:v>8722.8352156321362</c:v>
                </c:pt>
                <c:pt idx="115">
                  <c:v>8911.687278266354</c:v>
                </c:pt>
                <c:pt idx="116">
                  <c:v>9568.3245846195787</c:v>
                </c:pt>
                <c:pt idx="117">
                  <c:v>9555.8127557551907</c:v>
                </c:pt>
                <c:pt idx="118">
                  <c:v>9729.7851382263761</c:v>
                </c:pt>
                <c:pt idx="119">
                  <c:v>9948.9096038149</c:v>
                </c:pt>
                <c:pt idx="120">
                  <c:v>10906.543790321992</c:v>
                </c:pt>
                <c:pt idx="121">
                  <c:v>5958.3418717688619</c:v>
                </c:pt>
                <c:pt idx="122">
                  <c:v>9742.560379229606</c:v>
                </c:pt>
                <c:pt idx="123">
                  <c:v>9183.9408191379553</c:v>
                </c:pt>
                <c:pt idx="124">
                  <c:v>9747.9846606102565</c:v>
                </c:pt>
                <c:pt idx="125">
                  <c:v>9422.9611811685245</c:v>
                </c:pt>
                <c:pt idx="126">
                  <c:v>10330.316845647119</c:v>
                </c:pt>
                <c:pt idx="127">
                  <c:v>11474.180885255595</c:v>
                </c:pt>
                <c:pt idx="128">
                  <c:v>9883.3673163922213</c:v>
                </c:pt>
                <c:pt idx="129">
                  <c:v>9291.5680553027123</c:v>
                </c:pt>
                <c:pt idx="130">
                  <c:v>12274.440531702247</c:v>
                </c:pt>
                <c:pt idx="131">
                  <c:v>19530.735327063096</c:v>
                </c:pt>
                <c:pt idx="132">
                  <c:v>12642.858434760929</c:v>
                </c:pt>
                <c:pt idx="133">
                  <c:v>10586.433281867165</c:v>
                </c:pt>
                <c:pt idx="134">
                  <c:v>13168.332516354185</c:v>
                </c:pt>
                <c:pt idx="135">
                  <c:v>11050.389871011252</c:v>
                </c:pt>
                <c:pt idx="136">
                  <c:v>9730.5001763225227</c:v>
                </c:pt>
                <c:pt idx="137">
                  <c:v>16841.626449072726</c:v>
                </c:pt>
                <c:pt idx="138">
                  <c:v>9376.4023840246609</c:v>
                </c:pt>
                <c:pt idx="139">
                  <c:v>6006.218752830986</c:v>
                </c:pt>
                <c:pt idx="140">
                  <c:v>3425.8836924533416</c:v>
                </c:pt>
                <c:pt idx="141">
                  <c:v>3492.9923282439549</c:v>
                </c:pt>
                <c:pt idx="142">
                  <c:v>3342.696690548376</c:v>
                </c:pt>
                <c:pt idx="143">
                  <c:v>1932.8827983027436</c:v>
                </c:pt>
                <c:pt idx="144">
                  <c:v>2160.4321011256798</c:v>
                </c:pt>
                <c:pt idx="145">
                  <c:v>3055.7475408520527</c:v>
                </c:pt>
              </c:numCache>
            </c:numRef>
          </c:yVal>
          <c:smooth val="0"/>
          <c:extLst>
            <c:ext xmlns:c16="http://schemas.microsoft.com/office/drawing/2014/chart" uri="{C3380CC4-5D6E-409C-BE32-E72D297353CC}">
              <c16:uniqueId val="{00000004-1A31-244F-A320-DFB823A039A9}"/>
            </c:ext>
          </c:extLst>
        </c:ser>
        <c:ser>
          <c:idx val="5"/>
          <c:order val="5"/>
          <c:tx>
            <c:strRef>
              <c:f>'Chart Comparisons'!$G$1</c:f>
              <c:strCache>
                <c:ptCount val="1"/>
                <c:pt idx="0">
                  <c:v>RCt</c:v>
                </c:pt>
              </c:strCache>
            </c:strRef>
          </c:tx>
          <c:spPr>
            <a:ln w="25400" cap="rnd">
              <a:noFill/>
            </a:ln>
            <a:effectLst>
              <a:glow rad="139700">
                <a:schemeClr val="accent6">
                  <a:satMod val="175000"/>
                  <a:alpha val="14000"/>
                </a:schemeClr>
              </a:glow>
            </a:effectLst>
          </c:spPr>
          <c:marker>
            <c:symbol val="circle"/>
            <c:size val="3"/>
            <c:spPr>
              <a:solidFill>
                <a:schemeClr val="accent6">
                  <a:lumMod val="60000"/>
                  <a:lumOff val="40000"/>
                </a:schemeClr>
              </a:solidFill>
              <a:ln>
                <a:noFill/>
              </a:ln>
              <a:effectLst>
                <a:glow rad="63500">
                  <a:schemeClr val="accent6">
                    <a:satMod val="175000"/>
                    <a:alpha val="25000"/>
                  </a:schemeClr>
                </a:glow>
              </a:effectLst>
            </c:spPr>
          </c:marker>
          <c:xVal>
            <c:numRef>
              <c:f>'Chart Comparisons'!$A$2:$A$147</c:f>
              <c:numCache>
                <c:formatCode>0</c:formatCode>
                <c:ptCount val="146"/>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pt idx="17">
                  <c:v>2004</c:v>
                </c:pt>
                <c:pt idx="18">
                  <c:v>2003</c:v>
                </c:pt>
                <c:pt idx="19">
                  <c:v>2002</c:v>
                </c:pt>
                <c:pt idx="20">
                  <c:v>2001</c:v>
                </c:pt>
                <c:pt idx="21">
                  <c:v>2000</c:v>
                </c:pt>
                <c:pt idx="22">
                  <c:v>1999</c:v>
                </c:pt>
                <c:pt idx="23">
                  <c:v>1998</c:v>
                </c:pt>
                <c:pt idx="24">
                  <c:v>1997</c:v>
                </c:pt>
                <c:pt idx="25">
                  <c:v>1996</c:v>
                </c:pt>
                <c:pt idx="26">
                  <c:v>1995</c:v>
                </c:pt>
                <c:pt idx="27">
                  <c:v>1994</c:v>
                </c:pt>
                <c:pt idx="28">
                  <c:v>1993</c:v>
                </c:pt>
                <c:pt idx="29">
                  <c:v>1992</c:v>
                </c:pt>
                <c:pt idx="30">
                  <c:v>1991</c:v>
                </c:pt>
                <c:pt idx="31">
                  <c:v>1990</c:v>
                </c:pt>
                <c:pt idx="32">
                  <c:v>1989</c:v>
                </c:pt>
                <c:pt idx="33">
                  <c:v>1988</c:v>
                </c:pt>
                <c:pt idx="34">
                  <c:v>1987</c:v>
                </c:pt>
                <c:pt idx="35">
                  <c:v>1986</c:v>
                </c:pt>
                <c:pt idx="36">
                  <c:v>1985</c:v>
                </c:pt>
                <c:pt idx="37">
                  <c:v>1984</c:v>
                </c:pt>
                <c:pt idx="38">
                  <c:v>1983</c:v>
                </c:pt>
                <c:pt idx="39">
                  <c:v>1982</c:v>
                </c:pt>
                <c:pt idx="40">
                  <c:v>1981</c:v>
                </c:pt>
                <c:pt idx="41">
                  <c:v>1980</c:v>
                </c:pt>
                <c:pt idx="42">
                  <c:v>1979</c:v>
                </c:pt>
                <c:pt idx="43">
                  <c:v>1978</c:v>
                </c:pt>
                <c:pt idx="44">
                  <c:v>1977</c:v>
                </c:pt>
                <c:pt idx="45">
                  <c:v>1976</c:v>
                </c:pt>
                <c:pt idx="46">
                  <c:v>1975</c:v>
                </c:pt>
                <c:pt idx="47">
                  <c:v>1974</c:v>
                </c:pt>
                <c:pt idx="48">
                  <c:v>1973</c:v>
                </c:pt>
                <c:pt idx="49">
                  <c:v>1972</c:v>
                </c:pt>
                <c:pt idx="50">
                  <c:v>1971</c:v>
                </c:pt>
                <c:pt idx="51">
                  <c:v>1970</c:v>
                </c:pt>
                <c:pt idx="52">
                  <c:v>1969</c:v>
                </c:pt>
                <c:pt idx="53">
                  <c:v>1968</c:v>
                </c:pt>
                <c:pt idx="54">
                  <c:v>1967</c:v>
                </c:pt>
                <c:pt idx="55">
                  <c:v>1966</c:v>
                </c:pt>
                <c:pt idx="56">
                  <c:v>1965</c:v>
                </c:pt>
                <c:pt idx="57">
                  <c:v>1964</c:v>
                </c:pt>
                <c:pt idx="58">
                  <c:v>1963</c:v>
                </c:pt>
                <c:pt idx="59">
                  <c:v>1962</c:v>
                </c:pt>
                <c:pt idx="60">
                  <c:v>1961</c:v>
                </c:pt>
                <c:pt idx="61">
                  <c:v>1960</c:v>
                </c:pt>
                <c:pt idx="62">
                  <c:v>1959</c:v>
                </c:pt>
                <c:pt idx="63">
                  <c:v>1958</c:v>
                </c:pt>
                <c:pt idx="64">
                  <c:v>1957</c:v>
                </c:pt>
                <c:pt idx="65">
                  <c:v>1956</c:v>
                </c:pt>
                <c:pt idx="66">
                  <c:v>1955</c:v>
                </c:pt>
                <c:pt idx="67">
                  <c:v>1954</c:v>
                </c:pt>
                <c:pt idx="68">
                  <c:v>1953</c:v>
                </c:pt>
                <c:pt idx="69">
                  <c:v>1952</c:v>
                </c:pt>
                <c:pt idx="70">
                  <c:v>1951</c:v>
                </c:pt>
                <c:pt idx="71">
                  <c:v>1950</c:v>
                </c:pt>
                <c:pt idx="72">
                  <c:v>1949</c:v>
                </c:pt>
                <c:pt idx="73">
                  <c:v>1948</c:v>
                </c:pt>
                <c:pt idx="74">
                  <c:v>1947</c:v>
                </c:pt>
                <c:pt idx="75">
                  <c:v>1946</c:v>
                </c:pt>
                <c:pt idx="76">
                  <c:v>1945</c:v>
                </c:pt>
                <c:pt idx="77">
                  <c:v>1944</c:v>
                </c:pt>
                <c:pt idx="78">
                  <c:v>1943</c:v>
                </c:pt>
                <c:pt idx="79">
                  <c:v>1942</c:v>
                </c:pt>
                <c:pt idx="80">
                  <c:v>1941</c:v>
                </c:pt>
                <c:pt idx="81">
                  <c:v>1940</c:v>
                </c:pt>
                <c:pt idx="82">
                  <c:v>1939</c:v>
                </c:pt>
                <c:pt idx="83">
                  <c:v>1938</c:v>
                </c:pt>
                <c:pt idx="84">
                  <c:v>1937</c:v>
                </c:pt>
                <c:pt idx="85">
                  <c:v>1936</c:v>
                </c:pt>
                <c:pt idx="86">
                  <c:v>1935</c:v>
                </c:pt>
                <c:pt idx="87">
                  <c:v>1934</c:v>
                </c:pt>
                <c:pt idx="88">
                  <c:v>1933</c:v>
                </c:pt>
                <c:pt idx="89">
                  <c:v>1932</c:v>
                </c:pt>
                <c:pt idx="90">
                  <c:v>1931</c:v>
                </c:pt>
                <c:pt idx="91">
                  <c:v>1930</c:v>
                </c:pt>
                <c:pt idx="92">
                  <c:v>1929</c:v>
                </c:pt>
                <c:pt idx="93">
                  <c:v>1928</c:v>
                </c:pt>
                <c:pt idx="94">
                  <c:v>1927</c:v>
                </c:pt>
                <c:pt idx="95">
                  <c:v>1926</c:v>
                </c:pt>
                <c:pt idx="96">
                  <c:v>1925</c:v>
                </c:pt>
                <c:pt idx="97">
                  <c:v>1924</c:v>
                </c:pt>
                <c:pt idx="98">
                  <c:v>1923</c:v>
                </c:pt>
                <c:pt idx="99">
                  <c:v>1922</c:v>
                </c:pt>
                <c:pt idx="100">
                  <c:v>1921</c:v>
                </c:pt>
                <c:pt idx="101">
                  <c:v>1920</c:v>
                </c:pt>
                <c:pt idx="102">
                  <c:v>1919</c:v>
                </c:pt>
                <c:pt idx="103">
                  <c:v>1918</c:v>
                </c:pt>
                <c:pt idx="104">
                  <c:v>1917</c:v>
                </c:pt>
                <c:pt idx="105">
                  <c:v>1916</c:v>
                </c:pt>
                <c:pt idx="106">
                  <c:v>1915</c:v>
                </c:pt>
                <c:pt idx="107">
                  <c:v>1914</c:v>
                </c:pt>
                <c:pt idx="108">
                  <c:v>1913</c:v>
                </c:pt>
                <c:pt idx="109">
                  <c:v>1912</c:v>
                </c:pt>
                <c:pt idx="110">
                  <c:v>1911</c:v>
                </c:pt>
                <c:pt idx="111">
                  <c:v>1910</c:v>
                </c:pt>
                <c:pt idx="112">
                  <c:v>1909</c:v>
                </c:pt>
                <c:pt idx="113">
                  <c:v>1908</c:v>
                </c:pt>
                <c:pt idx="114">
                  <c:v>1907</c:v>
                </c:pt>
                <c:pt idx="115">
                  <c:v>1906</c:v>
                </c:pt>
                <c:pt idx="116">
                  <c:v>1905</c:v>
                </c:pt>
                <c:pt idx="117">
                  <c:v>1904</c:v>
                </c:pt>
                <c:pt idx="118">
                  <c:v>1903</c:v>
                </c:pt>
                <c:pt idx="119">
                  <c:v>1902</c:v>
                </c:pt>
                <c:pt idx="120">
                  <c:v>1901</c:v>
                </c:pt>
                <c:pt idx="121">
                  <c:v>1900</c:v>
                </c:pt>
                <c:pt idx="122">
                  <c:v>1899</c:v>
                </c:pt>
                <c:pt idx="123">
                  <c:v>1898</c:v>
                </c:pt>
                <c:pt idx="124">
                  <c:v>1897</c:v>
                </c:pt>
                <c:pt idx="125">
                  <c:v>1896</c:v>
                </c:pt>
                <c:pt idx="126">
                  <c:v>1895</c:v>
                </c:pt>
                <c:pt idx="127">
                  <c:v>1894</c:v>
                </c:pt>
                <c:pt idx="128">
                  <c:v>1893</c:v>
                </c:pt>
                <c:pt idx="129">
                  <c:v>1892</c:v>
                </c:pt>
                <c:pt idx="130">
                  <c:v>1891</c:v>
                </c:pt>
                <c:pt idx="131">
                  <c:v>1890</c:v>
                </c:pt>
                <c:pt idx="132">
                  <c:v>1889</c:v>
                </c:pt>
                <c:pt idx="133">
                  <c:v>1888</c:v>
                </c:pt>
                <c:pt idx="134">
                  <c:v>1887</c:v>
                </c:pt>
                <c:pt idx="135">
                  <c:v>1886</c:v>
                </c:pt>
                <c:pt idx="136">
                  <c:v>1885</c:v>
                </c:pt>
                <c:pt idx="137">
                  <c:v>1884</c:v>
                </c:pt>
                <c:pt idx="138">
                  <c:v>1883</c:v>
                </c:pt>
                <c:pt idx="139">
                  <c:v>1882</c:v>
                </c:pt>
                <c:pt idx="140">
                  <c:v>1881</c:v>
                </c:pt>
                <c:pt idx="141">
                  <c:v>1880</c:v>
                </c:pt>
                <c:pt idx="142">
                  <c:v>1879</c:v>
                </c:pt>
                <c:pt idx="143">
                  <c:v>1878</c:v>
                </c:pt>
                <c:pt idx="144">
                  <c:v>1877</c:v>
                </c:pt>
                <c:pt idx="145">
                  <c:v>1876</c:v>
                </c:pt>
              </c:numCache>
            </c:numRef>
          </c:xVal>
          <c:yVal>
            <c:numRef>
              <c:f>'Chart Comparisons'!$G$2:$G$147</c:f>
              <c:numCache>
                <c:formatCode>#,##0</c:formatCode>
                <c:ptCount val="146"/>
                <c:pt idx="0">
                  <c:v>21772.67</c:v>
                </c:pt>
                <c:pt idx="1">
                  <c:v>8197.06</c:v>
                </c:pt>
                <c:pt idx="2">
                  <c:v>23599.227749388596</c:v>
                </c:pt>
                <c:pt idx="3">
                  <c:v>21797.151897805485</c:v>
                </c:pt>
                <c:pt idx="4">
                  <c:v>22961.108313432513</c:v>
                </c:pt>
                <c:pt idx="5">
                  <c:v>22272.233323579301</c:v>
                </c:pt>
                <c:pt idx="6">
                  <c:v>21165.368193251452</c:v>
                </c:pt>
                <c:pt idx="7">
                  <c:v>20203.339341293919</c:v>
                </c:pt>
                <c:pt idx="8">
                  <c:v>21005.787319310999</c:v>
                </c:pt>
                <c:pt idx="9">
                  <c:v>21505.262612133189</c:v>
                </c:pt>
                <c:pt idx="10">
                  <c:v>21404.242559038536</c:v>
                </c:pt>
                <c:pt idx="11">
                  <c:v>21896.901722247676</c:v>
                </c:pt>
                <c:pt idx="12">
                  <c:v>23327.517127659572</c:v>
                </c:pt>
                <c:pt idx="13">
                  <c:v>23326.118573347409</c:v>
                </c:pt>
                <c:pt idx="14">
                  <c:v>24001.828051410939</c:v>
                </c:pt>
                <c:pt idx="15">
                  <c:v>24391.303555612278</c:v>
                </c:pt>
                <c:pt idx="16">
                  <c:v>23049.641419843887</c:v>
                </c:pt>
                <c:pt idx="17">
                  <c:v>24148.456984176664</c:v>
                </c:pt>
                <c:pt idx="18">
                  <c:v>23496.940454446027</c:v>
                </c:pt>
                <c:pt idx="19">
                  <c:v>22952.868993923021</c:v>
                </c:pt>
                <c:pt idx="20">
                  <c:v>23684.245052176655</c:v>
                </c:pt>
                <c:pt idx="21">
                  <c:v>25516.131815266872</c:v>
                </c:pt>
                <c:pt idx="22">
                  <c:v>25276.325743614078</c:v>
                </c:pt>
                <c:pt idx="23">
                  <c:v>23733.385335472256</c:v>
                </c:pt>
                <c:pt idx="24">
                  <c:v>22153.621431119063</c:v>
                </c:pt>
                <c:pt idx="25">
                  <c:v>23005.089329842813</c:v>
                </c:pt>
                <c:pt idx="26">
                  <c:v>19761.052245757575</c:v>
                </c:pt>
                <c:pt idx="27">
                  <c:v>15979.713388392569</c:v>
                </c:pt>
                <c:pt idx="28">
                  <c:v>20901.001670734364</c:v>
                </c:pt>
                <c:pt idx="29">
                  <c:v>17558.72561788233</c:v>
                </c:pt>
                <c:pt idx="30">
                  <c:v>17976.917607042866</c:v>
                </c:pt>
                <c:pt idx="31">
                  <c:v>18058.663238657275</c:v>
                </c:pt>
                <c:pt idx="32">
                  <c:v>17305.178299295072</c:v>
                </c:pt>
                <c:pt idx="33">
                  <c:v>17278.752642299121</c:v>
                </c:pt>
                <c:pt idx="34">
                  <c:v>19964.393012088382</c:v>
                </c:pt>
                <c:pt idx="35">
                  <c:v>18549.919900519166</c:v>
                </c:pt>
                <c:pt idx="36">
                  <c:v>18130.047483235085</c:v>
                </c:pt>
                <c:pt idx="37">
                  <c:v>17916.350892623552</c:v>
                </c:pt>
                <c:pt idx="38">
                  <c:v>18173.885660377357</c:v>
                </c:pt>
                <c:pt idx="39">
                  <c:v>18187.200718857279</c:v>
                </c:pt>
                <c:pt idx="40">
                  <c:v>11158.520288250851</c:v>
                </c:pt>
                <c:pt idx="41">
                  <c:v>18230.21953842145</c:v>
                </c:pt>
                <c:pt idx="42">
                  <c:v>18704.312721864339</c:v>
                </c:pt>
                <c:pt idx="43">
                  <c:v>17467.934088021862</c:v>
                </c:pt>
                <c:pt idx="44">
                  <c:v>18981.932866182098</c:v>
                </c:pt>
                <c:pt idx="45">
                  <c:v>15365.755805822086</c:v>
                </c:pt>
                <c:pt idx="46">
                  <c:v>16257.94523984495</c:v>
                </c:pt>
                <c:pt idx="47">
                  <c:v>15923.234348220463</c:v>
                </c:pt>
                <c:pt idx="48">
                  <c:v>16311.912143678126</c:v>
                </c:pt>
                <c:pt idx="49">
                  <c:v>13765.073870536704</c:v>
                </c:pt>
                <c:pt idx="50">
                  <c:v>15138.458702842729</c:v>
                </c:pt>
                <c:pt idx="51">
                  <c:v>16708.194561455206</c:v>
                </c:pt>
                <c:pt idx="52">
                  <c:v>15660.238376445024</c:v>
                </c:pt>
                <c:pt idx="53">
                  <c:v>11078.064009733811</c:v>
                </c:pt>
                <c:pt idx="54">
                  <c:v>11964.448207716741</c:v>
                </c:pt>
                <c:pt idx="55">
                  <c:v>12666.583549068435</c:v>
                </c:pt>
                <c:pt idx="56">
                  <c:v>12730.239595268356</c:v>
                </c:pt>
                <c:pt idx="57">
                  <c:v>13014.524831679948</c:v>
                </c:pt>
                <c:pt idx="58">
                  <c:v>12647.91168781062</c:v>
                </c:pt>
                <c:pt idx="59">
                  <c:v>14302.431582945237</c:v>
                </c:pt>
                <c:pt idx="60">
                  <c:v>12796.039356746493</c:v>
                </c:pt>
                <c:pt idx="61">
                  <c:v>10594.415864979792</c:v>
                </c:pt>
                <c:pt idx="62">
                  <c:v>10754.815285957116</c:v>
                </c:pt>
                <c:pt idx="63">
                  <c:v>10676.440502214717</c:v>
                </c:pt>
                <c:pt idx="64">
                  <c:v>10740.117385779882</c:v>
                </c:pt>
                <c:pt idx="65">
                  <c:v>11103.250533754765</c:v>
                </c:pt>
                <c:pt idx="66">
                  <c:v>11018.807229255459</c:v>
                </c:pt>
                <c:pt idx="67">
                  <c:v>11010.366242672919</c:v>
                </c:pt>
                <c:pt idx="68">
                  <c:v>11287.899326797549</c:v>
                </c:pt>
                <c:pt idx="69">
                  <c:v>10182.679897491424</c:v>
                </c:pt>
                <c:pt idx="70">
                  <c:v>11012.636335554618</c:v>
                </c:pt>
                <c:pt idx="71">
                  <c:v>11819.408701622724</c:v>
                </c:pt>
                <c:pt idx="72">
                  <c:v>11238.374229154108</c:v>
                </c:pt>
                <c:pt idx="73">
                  <c:v>12915.750437694531</c:v>
                </c:pt>
                <c:pt idx="74">
                  <c:v>12791.107301419137</c:v>
                </c:pt>
                <c:pt idx="75">
                  <c:v>11904.081416774545</c:v>
                </c:pt>
                <c:pt idx="76">
                  <c:v>11588.719294129976</c:v>
                </c:pt>
                <c:pt idx="77">
                  <c:v>11568.509369539104</c:v>
                </c:pt>
                <c:pt idx="78">
                  <c:v>11725.953610377346</c:v>
                </c:pt>
                <c:pt idx="79">
                  <c:v>11248.707396050502</c:v>
                </c:pt>
                <c:pt idx="80">
                  <c:v>12310.531789084762</c:v>
                </c:pt>
                <c:pt idx="81">
                  <c:v>13095.149623663085</c:v>
                </c:pt>
                <c:pt idx="82">
                  <c:v>13293.811226514181</c:v>
                </c:pt>
                <c:pt idx="83">
                  <c:v>13689.018813308045</c:v>
                </c:pt>
                <c:pt idx="84">
                  <c:v>14088.430554097955</c:v>
                </c:pt>
                <c:pt idx="85">
                  <c:v>14021.940623162192</c:v>
                </c:pt>
                <c:pt idx="86">
                  <c:v>13733.991538623852</c:v>
                </c:pt>
                <c:pt idx="87">
                  <c:v>12982.390578970235</c:v>
                </c:pt>
                <c:pt idx="88">
                  <c:v>11847.686117854801</c:v>
                </c:pt>
                <c:pt idx="89">
                  <c:v>13975.845413455281</c:v>
                </c:pt>
                <c:pt idx="90">
                  <c:v>12368.617399744104</c:v>
                </c:pt>
                <c:pt idx="91">
                  <c:v>15962.11727680408</c:v>
                </c:pt>
                <c:pt idx="92">
                  <c:v>17452.457842061802</c:v>
                </c:pt>
                <c:pt idx="93">
                  <c:v>15180.181137954818</c:v>
                </c:pt>
                <c:pt idx="94">
                  <c:v>16731.132163548657</c:v>
                </c:pt>
                <c:pt idx="95">
                  <c:v>15914.985956011309</c:v>
                </c:pt>
                <c:pt idx="96">
                  <c:v>17595.445731907905</c:v>
                </c:pt>
                <c:pt idx="97">
                  <c:v>15938.360188098881</c:v>
                </c:pt>
                <c:pt idx="98">
                  <c:v>15303.494131128182</c:v>
                </c:pt>
                <c:pt idx="99">
                  <c:v>14672.700498855145</c:v>
                </c:pt>
                <c:pt idx="100">
                  <c:v>14706.91461458987</c:v>
                </c:pt>
                <c:pt idx="101">
                  <c:v>12488.490424419562</c:v>
                </c:pt>
                <c:pt idx="102">
                  <c:v>8460.7193960790737</c:v>
                </c:pt>
                <c:pt idx="103">
                  <c:v>7032.7813191223022</c:v>
                </c:pt>
                <c:pt idx="104">
                  <c:v>8359.9185913512047</c:v>
                </c:pt>
                <c:pt idx="105">
                  <c:v>8424.6945206347737</c:v>
                </c:pt>
                <c:pt idx="106">
                  <c:v>13126.752698718319</c:v>
                </c:pt>
                <c:pt idx="107">
                  <c:v>13388.629673987723</c:v>
                </c:pt>
                <c:pt idx="108">
                  <c:v>9161.5704072753251</c:v>
                </c:pt>
                <c:pt idx="109">
                  <c:v>10004.583373888972</c:v>
                </c:pt>
                <c:pt idx="110">
                  <c:v>9959.7867934957503</c:v>
                </c:pt>
                <c:pt idx="111">
                  <c:v>8553.5169736828411</c:v>
                </c:pt>
                <c:pt idx="112">
                  <c:v>7780.3491784252146</c:v>
                </c:pt>
                <c:pt idx="113">
                  <c:v>7492.3024385220533</c:v>
                </c:pt>
                <c:pt idx="114">
                  <c:v>7670.7672246046623</c:v>
                </c:pt>
                <c:pt idx="115">
                  <c:v>7843.2197461910182</c:v>
                </c:pt>
                <c:pt idx="116">
                  <c:v>8199.846333036372</c:v>
                </c:pt>
                <c:pt idx="117">
                  <c:v>8021.7692534478674</c:v>
                </c:pt>
                <c:pt idx="118">
                  <c:v>8262.9528825944562</c:v>
                </c:pt>
                <c:pt idx="119">
                  <c:v>8371.0311347364059</c:v>
                </c:pt>
                <c:pt idx="120">
                  <c:v>8933.0076947306879</c:v>
                </c:pt>
                <c:pt idx="121">
                  <c:v>4786.4113891045045</c:v>
                </c:pt>
                <c:pt idx="122">
                  <c:v>7821.6220591505289</c:v>
                </c:pt>
                <c:pt idx="123">
                  <c:v>7320.912778862199</c:v>
                </c:pt>
                <c:pt idx="124">
                  <c:v>7913.2864576753782</c:v>
                </c:pt>
                <c:pt idx="125">
                  <c:v>7675.5408517727501</c:v>
                </c:pt>
                <c:pt idx="126">
                  <c:v>8325.7337194246211</c:v>
                </c:pt>
                <c:pt idx="127">
                  <c:v>9597.9046515546997</c:v>
                </c:pt>
                <c:pt idx="128">
                  <c:v>7929.2066006831283</c:v>
                </c:pt>
                <c:pt idx="129">
                  <c:v>6860.8408737817863</c:v>
                </c:pt>
                <c:pt idx="130">
                  <c:v>9141.4687587686767</c:v>
                </c:pt>
                <c:pt idx="131">
                  <c:v>13818.920256181485</c:v>
                </c:pt>
                <c:pt idx="132">
                  <c:v>9345.2618132857515</c:v>
                </c:pt>
                <c:pt idx="133">
                  <c:v>6960.9940896547314</c:v>
                </c:pt>
                <c:pt idx="134">
                  <c:v>9395.7280029466947</c:v>
                </c:pt>
                <c:pt idx="135">
                  <c:v>7195.1076597896508</c:v>
                </c:pt>
                <c:pt idx="136">
                  <c:v>5946.7614127544884</c:v>
                </c:pt>
                <c:pt idx="137">
                  <c:v>9594.3415342780918</c:v>
                </c:pt>
                <c:pt idx="138">
                  <c:v>5682.0637588317186</c:v>
                </c:pt>
                <c:pt idx="139">
                  <c:v>3640.8290955066714</c:v>
                </c:pt>
                <c:pt idx="140">
                  <c:v>2296.4538522339162</c:v>
                </c:pt>
                <c:pt idx="141">
                  <c:v>2070.9015154421058</c:v>
                </c:pt>
                <c:pt idx="142">
                  <c:v>2055.2305198956537</c:v>
                </c:pt>
                <c:pt idx="143">
                  <c:v>1192.7364859446368</c:v>
                </c:pt>
                <c:pt idx="144">
                  <c:v>1344.8117330537759</c:v>
                </c:pt>
                <c:pt idx="145">
                  <c:v>1731.5930957494907</c:v>
                </c:pt>
              </c:numCache>
            </c:numRef>
          </c:yVal>
          <c:smooth val="0"/>
          <c:extLst>
            <c:ext xmlns:c16="http://schemas.microsoft.com/office/drawing/2014/chart" uri="{C3380CC4-5D6E-409C-BE32-E72D297353CC}">
              <c16:uniqueId val="{00000005-1A31-244F-A320-DFB823A039A9}"/>
            </c:ext>
          </c:extLst>
        </c:ser>
        <c:ser>
          <c:idx val="6"/>
          <c:order val="6"/>
          <c:tx>
            <c:strRef>
              <c:f>'Chart Comparisons'!$H$1</c:f>
              <c:strCache>
                <c:ptCount val="1"/>
                <c:pt idx="0">
                  <c:v>XR</c:v>
                </c:pt>
              </c:strCache>
            </c:strRef>
          </c:tx>
          <c:spPr>
            <a:ln w="25400" cap="rnd">
              <a:noFill/>
            </a:ln>
            <a:effectLst>
              <a:glow rad="139700">
                <a:schemeClr val="accent1">
                  <a:lumMod val="60000"/>
                  <a:satMod val="175000"/>
                  <a:alpha val="14000"/>
                </a:schemeClr>
              </a:glow>
            </a:effectLst>
          </c:spPr>
          <c:marker>
            <c:symbol val="circle"/>
            <c:size val="3"/>
            <c:spPr>
              <a:solidFill>
                <a:schemeClr val="accent1">
                  <a:lumMod val="60000"/>
                  <a:lumMod val="60000"/>
                  <a:lumOff val="40000"/>
                </a:schemeClr>
              </a:solidFill>
              <a:ln>
                <a:noFill/>
              </a:ln>
              <a:effectLst>
                <a:glow rad="63500">
                  <a:schemeClr val="accent1">
                    <a:lumMod val="60000"/>
                    <a:satMod val="175000"/>
                    <a:alpha val="25000"/>
                  </a:schemeClr>
                </a:glow>
              </a:effectLst>
            </c:spPr>
          </c:marker>
          <c:xVal>
            <c:numRef>
              <c:f>'Chart Comparisons'!$A$2:$A$147</c:f>
              <c:numCache>
                <c:formatCode>0</c:formatCode>
                <c:ptCount val="146"/>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pt idx="17">
                  <c:v>2004</c:v>
                </c:pt>
                <c:pt idx="18">
                  <c:v>2003</c:v>
                </c:pt>
                <c:pt idx="19">
                  <c:v>2002</c:v>
                </c:pt>
                <c:pt idx="20">
                  <c:v>2001</c:v>
                </c:pt>
                <c:pt idx="21">
                  <c:v>2000</c:v>
                </c:pt>
                <c:pt idx="22">
                  <c:v>1999</c:v>
                </c:pt>
                <c:pt idx="23">
                  <c:v>1998</c:v>
                </c:pt>
                <c:pt idx="24">
                  <c:v>1997</c:v>
                </c:pt>
                <c:pt idx="25">
                  <c:v>1996</c:v>
                </c:pt>
                <c:pt idx="26">
                  <c:v>1995</c:v>
                </c:pt>
                <c:pt idx="27">
                  <c:v>1994</c:v>
                </c:pt>
                <c:pt idx="28">
                  <c:v>1993</c:v>
                </c:pt>
                <c:pt idx="29">
                  <c:v>1992</c:v>
                </c:pt>
                <c:pt idx="30">
                  <c:v>1991</c:v>
                </c:pt>
                <c:pt idx="31">
                  <c:v>1990</c:v>
                </c:pt>
                <c:pt idx="32">
                  <c:v>1989</c:v>
                </c:pt>
                <c:pt idx="33">
                  <c:v>1988</c:v>
                </c:pt>
                <c:pt idx="34">
                  <c:v>1987</c:v>
                </c:pt>
                <c:pt idx="35">
                  <c:v>1986</c:v>
                </c:pt>
                <c:pt idx="36">
                  <c:v>1985</c:v>
                </c:pt>
                <c:pt idx="37">
                  <c:v>1984</c:v>
                </c:pt>
                <c:pt idx="38">
                  <c:v>1983</c:v>
                </c:pt>
                <c:pt idx="39">
                  <c:v>1982</c:v>
                </c:pt>
                <c:pt idx="40">
                  <c:v>1981</c:v>
                </c:pt>
                <c:pt idx="41">
                  <c:v>1980</c:v>
                </c:pt>
                <c:pt idx="42">
                  <c:v>1979</c:v>
                </c:pt>
                <c:pt idx="43">
                  <c:v>1978</c:v>
                </c:pt>
                <c:pt idx="44">
                  <c:v>1977</c:v>
                </c:pt>
                <c:pt idx="45">
                  <c:v>1976</c:v>
                </c:pt>
                <c:pt idx="46">
                  <c:v>1975</c:v>
                </c:pt>
                <c:pt idx="47">
                  <c:v>1974</c:v>
                </c:pt>
                <c:pt idx="48">
                  <c:v>1973</c:v>
                </c:pt>
                <c:pt idx="49">
                  <c:v>1972</c:v>
                </c:pt>
                <c:pt idx="50">
                  <c:v>1971</c:v>
                </c:pt>
                <c:pt idx="51">
                  <c:v>1970</c:v>
                </c:pt>
                <c:pt idx="52">
                  <c:v>1969</c:v>
                </c:pt>
                <c:pt idx="53">
                  <c:v>1968</c:v>
                </c:pt>
                <c:pt idx="54">
                  <c:v>1967</c:v>
                </c:pt>
                <c:pt idx="55">
                  <c:v>1966</c:v>
                </c:pt>
                <c:pt idx="56">
                  <c:v>1965</c:v>
                </c:pt>
                <c:pt idx="57">
                  <c:v>1964</c:v>
                </c:pt>
                <c:pt idx="58">
                  <c:v>1963</c:v>
                </c:pt>
                <c:pt idx="59">
                  <c:v>1962</c:v>
                </c:pt>
                <c:pt idx="60">
                  <c:v>1961</c:v>
                </c:pt>
                <c:pt idx="61">
                  <c:v>1960</c:v>
                </c:pt>
                <c:pt idx="62">
                  <c:v>1959</c:v>
                </c:pt>
                <c:pt idx="63">
                  <c:v>1958</c:v>
                </c:pt>
                <c:pt idx="64">
                  <c:v>1957</c:v>
                </c:pt>
                <c:pt idx="65">
                  <c:v>1956</c:v>
                </c:pt>
                <c:pt idx="66">
                  <c:v>1955</c:v>
                </c:pt>
                <c:pt idx="67">
                  <c:v>1954</c:v>
                </c:pt>
                <c:pt idx="68">
                  <c:v>1953</c:v>
                </c:pt>
                <c:pt idx="69">
                  <c:v>1952</c:v>
                </c:pt>
                <c:pt idx="70">
                  <c:v>1951</c:v>
                </c:pt>
                <c:pt idx="71">
                  <c:v>1950</c:v>
                </c:pt>
                <c:pt idx="72">
                  <c:v>1949</c:v>
                </c:pt>
                <c:pt idx="73">
                  <c:v>1948</c:v>
                </c:pt>
                <c:pt idx="74">
                  <c:v>1947</c:v>
                </c:pt>
                <c:pt idx="75">
                  <c:v>1946</c:v>
                </c:pt>
                <c:pt idx="76">
                  <c:v>1945</c:v>
                </c:pt>
                <c:pt idx="77">
                  <c:v>1944</c:v>
                </c:pt>
                <c:pt idx="78">
                  <c:v>1943</c:v>
                </c:pt>
                <c:pt idx="79">
                  <c:v>1942</c:v>
                </c:pt>
                <c:pt idx="80">
                  <c:v>1941</c:v>
                </c:pt>
                <c:pt idx="81">
                  <c:v>1940</c:v>
                </c:pt>
                <c:pt idx="82">
                  <c:v>1939</c:v>
                </c:pt>
                <c:pt idx="83">
                  <c:v>1938</c:v>
                </c:pt>
                <c:pt idx="84">
                  <c:v>1937</c:v>
                </c:pt>
                <c:pt idx="85">
                  <c:v>1936</c:v>
                </c:pt>
                <c:pt idx="86">
                  <c:v>1935</c:v>
                </c:pt>
                <c:pt idx="87">
                  <c:v>1934</c:v>
                </c:pt>
                <c:pt idx="88">
                  <c:v>1933</c:v>
                </c:pt>
                <c:pt idx="89">
                  <c:v>1932</c:v>
                </c:pt>
                <c:pt idx="90">
                  <c:v>1931</c:v>
                </c:pt>
                <c:pt idx="91">
                  <c:v>1930</c:v>
                </c:pt>
                <c:pt idx="92">
                  <c:v>1929</c:v>
                </c:pt>
                <c:pt idx="93">
                  <c:v>1928</c:v>
                </c:pt>
                <c:pt idx="94">
                  <c:v>1927</c:v>
                </c:pt>
                <c:pt idx="95">
                  <c:v>1926</c:v>
                </c:pt>
                <c:pt idx="96">
                  <c:v>1925</c:v>
                </c:pt>
                <c:pt idx="97">
                  <c:v>1924</c:v>
                </c:pt>
                <c:pt idx="98">
                  <c:v>1923</c:v>
                </c:pt>
                <c:pt idx="99">
                  <c:v>1922</c:v>
                </c:pt>
                <c:pt idx="100">
                  <c:v>1921</c:v>
                </c:pt>
                <c:pt idx="101">
                  <c:v>1920</c:v>
                </c:pt>
                <c:pt idx="102">
                  <c:v>1919</c:v>
                </c:pt>
                <c:pt idx="103">
                  <c:v>1918</c:v>
                </c:pt>
                <c:pt idx="104">
                  <c:v>1917</c:v>
                </c:pt>
                <c:pt idx="105">
                  <c:v>1916</c:v>
                </c:pt>
                <c:pt idx="106">
                  <c:v>1915</c:v>
                </c:pt>
                <c:pt idx="107">
                  <c:v>1914</c:v>
                </c:pt>
                <c:pt idx="108">
                  <c:v>1913</c:v>
                </c:pt>
                <c:pt idx="109">
                  <c:v>1912</c:v>
                </c:pt>
                <c:pt idx="110">
                  <c:v>1911</c:v>
                </c:pt>
                <c:pt idx="111">
                  <c:v>1910</c:v>
                </c:pt>
                <c:pt idx="112">
                  <c:v>1909</c:v>
                </c:pt>
                <c:pt idx="113">
                  <c:v>1908</c:v>
                </c:pt>
                <c:pt idx="114">
                  <c:v>1907</c:v>
                </c:pt>
                <c:pt idx="115">
                  <c:v>1906</c:v>
                </c:pt>
                <c:pt idx="116">
                  <c:v>1905</c:v>
                </c:pt>
                <c:pt idx="117">
                  <c:v>1904</c:v>
                </c:pt>
                <c:pt idx="118">
                  <c:v>1903</c:v>
                </c:pt>
                <c:pt idx="119">
                  <c:v>1902</c:v>
                </c:pt>
                <c:pt idx="120">
                  <c:v>1901</c:v>
                </c:pt>
                <c:pt idx="121">
                  <c:v>1900</c:v>
                </c:pt>
                <c:pt idx="122">
                  <c:v>1899</c:v>
                </c:pt>
                <c:pt idx="123">
                  <c:v>1898</c:v>
                </c:pt>
                <c:pt idx="124">
                  <c:v>1897</c:v>
                </c:pt>
                <c:pt idx="125">
                  <c:v>1896</c:v>
                </c:pt>
                <c:pt idx="126">
                  <c:v>1895</c:v>
                </c:pt>
                <c:pt idx="127">
                  <c:v>1894</c:v>
                </c:pt>
                <c:pt idx="128">
                  <c:v>1893</c:v>
                </c:pt>
                <c:pt idx="129">
                  <c:v>1892</c:v>
                </c:pt>
                <c:pt idx="130">
                  <c:v>1891</c:v>
                </c:pt>
                <c:pt idx="131">
                  <c:v>1890</c:v>
                </c:pt>
                <c:pt idx="132">
                  <c:v>1889</c:v>
                </c:pt>
                <c:pt idx="133">
                  <c:v>1888</c:v>
                </c:pt>
                <c:pt idx="134">
                  <c:v>1887</c:v>
                </c:pt>
                <c:pt idx="135">
                  <c:v>1886</c:v>
                </c:pt>
                <c:pt idx="136">
                  <c:v>1885</c:v>
                </c:pt>
                <c:pt idx="137">
                  <c:v>1884</c:v>
                </c:pt>
                <c:pt idx="138">
                  <c:v>1883</c:v>
                </c:pt>
                <c:pt idx="139">
                  <c:v>1882</c:v>
                </c:pt>
                <c:pt idx="140">
                  <c:v>1881</c:v>
                </c:pt>
                <c:pt idx="141">
                  <c:v>1880</c:v>
                </c:pt>
                <c:pt idx="142">
                  <c:v>1879</c:v>
                </c:pt>
                <c:pt idx="143">
                  <c:v>1878</c:v>
                </c:pt>
                <c:pt idx="144">
                  <c:v>1877</c:v>
                </c:pt>
                <c:pt idx="145">
                  <c:v>1876</c:v>
                </c:pt>
              </c:numCache>
            </c:numRef>
          </c:xVal>
          <c:yVal>
            <c:numRef>
              <c:f>'Chart Comparisons'!$H$2:$H$147</c:f>
              <c:numCache>
                <c:formatCode>#,##0</c:formatCode>
                <c:ptCount val="146"/>
                <c:pt idx="0">
                  <c:v>21479.78</c:v>
                </c:pt>
                <c:pt idx="1">
                  <c:v>8092.4120000000003</c:v>
                </c:pt>
                <c:pt idx="2">
                  <c:v>23462.476000000006</c:v>
                </c:pt>
                <c:pt idx="3">
                  <c:v>21760.094000000001</c:v>
                </c:pt>
                <c:pt idx="4">
                  <c:v>22811.968000000004</c:v>
                </c:pt>
                <c:pt idx="5">
                  <c:v>22149.064000000006</c:v>
                </c:pt>
                <c:pt idx="6">
                  <c:v>21058.552</c:v>
                </c:pt>
                <c:pt idx="7">
                  <c:v>20116.732</c:v>
                </c:pt>
                <c:pt idx="8">
                  <c:v>20898.179999999997</c:v>
                </c:pt>
                <c:pt idx="9">
                  <c:v>21415.392</c:v>
                </c:pt>
                <c:pt idx="10">
                  <c:v>21304.696000000004</c:v>
                </c:pt>
                <c:pt idx="11">
                  <c:v>21741.601999999999</c:v>
                </c:pt>
                <c:pt idx="12">
                  <c:v>23081.731999999996</c:v>
                </c:pt>
                <c:pt idx="13">
                  <c:v>23030.148000000001</c:v>
                </c:pt>
                <c:pt idx="14">
                  <c:v>23638.037999999997</c:v>
                </c:pt>
                <c:pt idx="15">
                  <c:v>24010.390000000007</c:v>
                </c:pt>
                <c:pt idx="16">
                  <c:v>22781.677999999993</c:v>
                </c:pt>
                <c:pt idx="17">
                  <c:v>23830.305999999997</c:v>
                </c:pt>
                <c:pt idx="18">
                  <c:v>23230.012000000002</c:v>
                </c:pt>
                <c:pt idx="19">
                  <c:v>22775.408000000003</c:v>
                </c:pt>
                <c:pt idx="20">
                  <c:v>23478.428000000004</c:v>
                </c:pt>
                <c:pt idx="21">
                  <c:v>25126.312000000002</c:v>
                </c:pt>
                <c:pt idx="22">
                  <c:v>24908.047999999999</c:v>
                </c:pt>
                <c:pt idx="23">
                  <c:v>23483.396000000008</c:v>
                </c:pt>
                <c:pt idx="24">
                  <c:v>21949.114000000001</c:v>
                </c:pt>
                <c:pt idx="25">
                  <c:v>22731.165999999987</c:v>
                </c:pt>
                <c:pt idx="26">
                  <c:v>19564.509999999995</c:v>
                </c:pt>
                <c:pt idx="27">
                  <c:v>15791.721999999996</c:v>
                </c:pt>
                <c:pt idx="28">
                  <c:v>20817.149999999994</c:v>
                </c:pt>
                <c:pt idx="29">
                  <c:v>17604.965999999993</c:v>
                </c:pt>
                <c:pt idx="30">
                  <c:v>18020.759999999998</c:v>
                </c:pt>
                <c:pt idx="31">
                  <c:v>18080.185999999998</c:v>
                </c:pt>
                <c:pt idx="32">
                  <c:v>17355.700000000004</c:v>
                </c:pt>
                <c:pt idx="33">
                  <c:v>17349.170000000002</c:v>
                </c:pt>
                <c:pt idx="34">
                  <c:v>19889.277999999998</c:v>
                </c:pt>
                <c:pt idx="35">
                  <c:v>18576.681999999993</c:v>
                </c:pt>
                <c:pt idx="36">
                  <c:v>18151.321999999996</c:v>
                </c:pt>
                <c:pt idx="37">
                  <c:v>17947.13</c:v>
                </c:pt>
                <c:pt idx="38">
                  <c:v>18185.691999999995</c:v>
                </c:pt>
                <c:pt idx="39">
                  <c:v>18202.302000000007</c:v>
                </c:pt>
                <c:pt idx="40">
                  <c:v>11198.983999999999</c:v>
                </c:pt>
                <c:pt idx="41">
                  <c:v>18215.034</c:v>
                </c:pt>
                <c:pt idx="42">
                  <c:v>18684.77</c:v>
                </c:pt>
                <c:pt idx="43">
                  <c:v>17519.385999999999</c:v>
                </c:pt>
                <c:pt idx="44">
                  <c:v>18951.954000000005</c:v>
                </c:pt>
                <c:pt idx="45">
                  <c:v>15441.099999999999</c:v>
                </c:pt>
                <c:pt idx="46">
                  <c:v>16277.07</c:v>
                </c:pt>
                <c:pt idx="47">
                  <c:v>15967.150000000009</c:v>
                </c:pt>
                <c:pt idx="48">
                  <c:v>16326.715999999999</c:v>
                </c:pt>
                <c:pt idx="49">
                  <c:v>13816.936000000003</c:v>
                </c:pt>
                <c:pt idx="50">
                  <c:v>15192.582000000006</c:v>
                </c:pt>
                <c:pt idx="51">
                  <c:v>16729.467999999997</c:v>
                </c:pt>
                <c:pt idx="52">
                  <c:v>15725.016000000001</c:v>
                </c:pt>
                <c:pt idx="53">
                  <c:v>11103.606000000002</c:v>
                </c:pt>
                <c:pt idx="54">
                  <c:v>11988.806000000002</c:v>
                </c:pt>
                <c:pt idx="55">
                  <c:v>12709.750000000002</c:v>
                </c:pt>
                <c:pt idx="56">
                  <c:v>12779.105999999998</c:v>
                </c:pt>
                <c:pt idx="57">
                  <c:v>13013.873999999998</c:v>
                </c:pt>
                <c:pt idx="58">
                  <c:v>12699.445999999998</c:v>
                </c:pt>
                <c:pt idx="59">
                  <c:v>14297.704000000003</c:v>
                </c:pt>
                <c:pt idx="60">
                  <c:v>12778.034</c:v>
                </c:pt>
                <c:pt idx="61">
                  <c:v>10609.129999999997</c:v>
                </c:pt>
                <c:pt idx="62">
                  <c:v>10736.807999999999</c:v>
                </c:pt>
                <c:pt idx="63">
                  <c:v>10665.310000000001</c:v>
                </c:pt>
                <c:pt idx="64">
                  <c:v>10745.928</c:v>
                </c:pt>
                <c:pt idx="65">
                  <c:v>11085.740000000002</c:v>
                </c:pt>
                <c:pt idx="66">
                  <c:v>11029.748</c:v>
                </c:pt>
                <c:pt idx="67">
                  <c:v>11007.609999999997</c:v>
                </c:pt>
                <c:pt idx="68">
                  <c:v>11246.576997084328</c:v>
                </c:pt>
                <c:pt idx="69">
                  <c:v>10235.643814578922</c:v>
                </c:pt>
                <c:pt idx="70">
                  <c:v>10988.414624706533</c:v>
                </c:pt>
                <c:pt idx="71">
                  <c:v>11708.457728717536</c:v>
                </c:pt>
                <c:pt idx="72">
                  <c:v>11224.380687619256</c:v>
                </c:pt>
                <c:pt idx="73">
                  <c:v>12867.408090655406</c:v>
                </c:pt>
                <c:pt idx="74">
                  <c:v>12767.927390390376</c:v>
                </c:pt>
                <c:pt idx="75">
                  <c:v>11889.844145329002</c:v>
                </c:pt>
                <c:pt idx="76">
                  <c:v>11525.327676225681</c:v>
                </c:pt>
                <c:pt idx="77">
                  <c:v>11518.958303176727</c:v>
                </c:pt>
                <c:pt idx="78">
                  <c:v>11717.31422841209</c:v>
                </c:pt>
                <c:pt idx="79">
                  <c:v>11257.100604644844</c:v>
                </c:pt>
                <c:pt idx="80">
                  <c:v>12259.132702660232</c:v>
                </c:pt>
                <c:pt idx="81">
                  <c:v>12941.411787824301</c:v>
                </c:pt>
                <c:pt idx="82">
                  <c:v>13093.749175485289</c:v>
                </c:pt>
                <c:pt idx="83">
                  <c:v>13479.23652827202</c:v>
                </c:pt>
                <c:pt idx="84">
                  <c:v>13826.503581167264</c:v>
                </c:pt>
                <c:pt idx="85">
                  <c:v>13684.907208022427</c:v>
                </c:pt>
                <c:pt idx="86">
                  <c:v>13473.603258100442</c:v>
                </c:pt>
                <c:pt idx="87">
                  <c:v>12734.75109046642</c:v>
                </c:pt>
                <c:pt idx="88">
                  <c:v>11729.021268428054</c:v>
                </c:pt>
                <c:pt idx="89">
                  <c:v>13743.92116704768</c:v>
                </c:pt>
                <c:pt idx="90">
                  <c:v>12120.982712376221</c:v>
                </c:pt>
                <c:pt idx="91">
                  <c:v>15430.347887364522</c:v>
                </c:pt>
                <c:pt idx="92">
                  <c:v>16988.62458171037</c:v>
                </c:pt>
                <c:pt idx="93">
                  <c:v>14867.042125968121</c:v>
                </c:pt>
                <c:pt idx="94">
                  <c:v>16367.47725498705</c:v>
                </c:pt>
                <c:pt idx="95">
                  <c:v>15613.733959504789</c:v>
                </c:pt>
                <c:pt idx="96">
                  <c:v>17203.758136162203</c:v>
                </c:pt>
                <c:pt idx="97">
                  <c:v>15657.67663581878</c:v>
                </c:pt>
                <c:pt idx="98">
                  <c:v>15064.288383999809</c:v>
                </c:pt>
                <c:pt idx="99">
                  <c:v>14405.123227144488</c:v>
                </c:pt>
                <c:pt idx="100">
                  <c:v>14426.905044415094</c:v>
                </c:pt>
                <c:pt idx="101">
                  <c:v>12382.652879379428</c:v>
                </c:pt>
                <c:pt idx="102">
                  <c:v>8474.0322373695271</c:v>
                </c:pt>
                <c:pt idx="103">
                  <c:v>7077.2503431737241</c:v>
                </c:pt>
                <c:pt idx="104">
                  <c:v>8406.3079009179582</c:v>
                </c:pt>
                <c:pt idx="105">
                  <c:v>8475.0942232855814</c:v>
                </c:pt>
                <c:pt idx="106">
                  <c:v>13265.005325346172</c:v>
                </c:pt>
                <c:pt idx="107">
                  <c:v>13498.442786457406</c:v>
                </c:pt>
                <c:pt idx="108">
                  <c:v>9210.0528993323296</c:v>
                </c:pt>
                <c:pt idx="109">
                  <c:v>10029.846165456105</c:v>
                </c:pt>
                <c:pt idx="110">
                  <c:v>10004.076552996594</c:v>
                </c:pt>
                <c:pt idx="111">
                  <c:v>8645.0434279943893</c:v>
                </c:pt>
                <c:pt idx="112">
                  <c:v>7833.9181935801944</c:v>
                </c:pt>
                <c:pt idx="113">
                  <c:v>7555.4659337499706</c:v>
                </c:pt>
                <c:pt idx="114">
                  <c:v>7740.2035476625606</c:v>
                </c:pt>
                <c:pt idx="115">
                  <c:v>7934.7911992837981</c:v>
                </c:pt>
                <c:pt idx="116">
                  <c:v>8254.0000829633009</c:v>
                </c:pt>
                <c:pt idx="117">
                  <c:v>8090.993510866916</c:v>
                </c:pt>
                <c:pt idx="118">
                  <c:v>8294.9536683220958</c:v>
                </c:pt>
                <c:pt idx="119">
                  <c:v>8409.1434420928872</c:v>
                </c:pt>
                <c:pt idx="120">
                  <c:v>8933.9885816891328</c:v>
                </c:pt>
                <c:pt idx="121">
                  <c:v>4812.1722727565948</c:v>
                </c:pt>
                <c:pt idx="122">
                  <c:v>7839.0574362868292</c:v>
                </c:pt>
                <c:pt idx="123">
                  <c:v>7362.6686880161942</c:v>
                </c:pt>
                <c:pt idx="124">
                  <c:v>7830.7839582009829</c:v>
                </c:pt>
                <c:pt idx="125">
                  <c:v>7645.4872966599287</c:v>
                </c:pt>
                <c:pt idx="126">
                  <c:v>8193.3840950158301</c:v>
                </c:pt>
                <c:pt idx="127">
                  <c:v>9268.5590040729421</c:v>
                </c:pt>
                <c:pt idx="128">
                  <c:v>7930.2631174368162</c:v>
                </c:pt>
                <c:pt idx="129">
                  <c:v>7001.788783441064</c:v>
                </c:pt>
                <c:pt idx="130">
                  <c:v>9330.9223950807827</c:v>
                </c:pt>
                <c:pt idx="131">
                  <c:v>14063.952859213145</c:v>
                </c:pt>
                <c:pt idx="132">
                  <c:v>9513.7702865241463</c:v>
                </c:pt>
                <c:pt idx="133">
                  <c:v>7164.4866760202149</c:v>
                </c:pt>
                <c:pt idx="134">
                  <c:v>9506.3062489408894</c:v>
                </c:pt>
                <c:pt idx="135">
                  <c:v>7429.8126535724887</c:v>
                </c:pt>
                <c:pt idx="136">
                  <c:v>6103.1000985970122</c:v>
                </c:pt>
                <c:pt idx="137">
                  <c:v>9893.3080735087988</c:v>
                </c:pt>
                <c:pt idx="138">
                  <c:v>5801.0180836451655</c:v>
                </c:pt>
                <c:pt idx="139">
                  <c:v>3688.7401285066489</c:v>
                </c:pt>
                <c:pt idx="140">
                  <c:v>2338.311569157368</c:v>
                </c:pt>
                <c:pt idx="141">
                  <c:v>2099.2130631117839</c:v>
                </c:pt>
                <c:pt idx="142">
                  <c:v>2065.8158213697116</c:v>
                </c:pt>
                <c:pt idx="143">
                  <c:v>1211.8973814467183</c:v>
                </c:pt>
                <c:pt idx="144">
                  <c:v>1358.3145448791342</c:v>
                </c:pt>
                <c:pt idx="145">
                  <c:v>1735.6428581813536</c:v>
                </c:pt>
              </c:numCache>
            </c:numRef>
          </c:yVal>
          <c:smooth val="0"/>
          <c:extLst>
            <c:ext xmlns:c16="http://schemas.microsoft.com/office/drawing/2014/chart" uri="{C3380CC4-5D6E-409C-BE32-E72D297353CC}">
              <c16:uniqueId val="{00000006-1A31-244F-A320-DFB823A039A9}"/>
            </c:ext>
          </c:extLst>
        </c:ser>
        <c:dLbls>
          <c:showLegendKey val="0"/>
          <c:showVal val="0"/>
          <c:showCatName val="0"/>
          <c:showSerName val="0"/>
          <c:showPercent val="0"/>
          <c:showBubbleSize val="0"/>
        </c:dLbls>
        <c:axId val="1718312559"/>
        <c:axId val="1718214239"/>
      </c:scatterChart>
      <c:valAx>
        <c:axId val="1718312559"/>
        <c:scaling>
          <c:orientation val="minMax"/>
          <c:max val="2021"/>
          <c:min val="1876"/>
        </c:scaling>
        <c:delete val="0"/>
        <c:axPos val="b"/>
        <c:majorGridlines>
          <c:spPr>
            <a:ln w="9525" cap="flat" cmpd="sng" algn="ctr">
              <a:solidFill>
                <a:schemeClr val="dk1">
                  <a:lumMod val="65000"/>
                  <a:lumOff val="35000"/>
                  <a:alpha val="75000"/>
                </a:schemeClr>
              </a:solidFill>
              <a:round/>
            </a:ln>
            <a:effectLst/>
          </c:spPr>
        </c:majorGridlines>
        <c:numFmt formatCode="0"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718214239"/>
        <c:crosses val="autoZero"/>
        <c:crossBetween val="midCat"/>
      </c:valAx>
      <c:valAx>
        <c:axId val="1718214239"/>
        <c:scaling>
          <c:orientation val="minMax"/>
        </c:scaling>
        <c:delete val="0"/>
        <c:axPos val="l"/>
        <c:majorGridlines>
          <c:spPr>
            <a:ln w="9525" cap="flat" cmpd="sng" algn="ctr">
              <a:solidFill>
                <a:schemeClr val="dk1">
                  <a:lumMod val="65000"/>
                  <a:lumOff val="35000"/>
                  <a:alpha val="75000"/>
                </a:schemeClr>
              </a:solidFill>
              <a:round/>
            </a:ln>
            <a:effectLst/>
          </c:spPr>
        </c:majorGridlines>
        <c:numFmt formatCode="#,##0"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718312559"/>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400"/>
              <a:t>Event Outcomes/Tm/Gm: 1876 - 2021</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lineChart>
        <c:grouping val="standard"/>
        <c:varyColors val="0"/>
        <c:ser>
          <c:idx val="0"/>
          <c:order val="0"/>
          <c:tx>
            <c:v>BB</c:v>
          </c:tx>
          <c:spPr>
            <a:ln w="34925" cap="rnd">
              <a:solidFill>
                <a:schemeClr val="accent1"/>
              </a:solidFill>
              <a:round/>
            </a:ln>
            <a:effectLst>
              <a:outerShdw blurRad="57150" dist="19050" dir="5400000" algn="ctr" rotWithShape="0">
                <a:srgbClr val="000000">
                  <a:alpha val="63000"/>
                </a:srgbClr>
              </a:outerShdw>
            </a:effectLst>
          </c:spPr>
          <c:marker>
            <c:symbol val="none"/>
          </c:marker>
          <c:val>
            <c:numRef>
              <c:f>'[1]Hist. Tm per Gm Data and Charts'!$C$4:$C$149</c:f>
              <c:numCache>
                <c:formatCode>General</c:formatCode>
                <c:ptCount val="146"/>
                <c:pt idx="0">
                  <c:v>0.65</c:v>
                </c:pt>
                <c:pt idx="1">
                  <c:v>0.96</c:v>
                </c:pt>
                <c:pt idx="2">
                  <c:v>0.99</c:v>
                </c:pt>
                <c:pt idx="3">
                  <c:v>0.79</c:v>
                </c:pt>
                <c:pt idx="4">
                  <c:v>1.0900000000000001</c:v>
                </c:pt>
                <c:pt idx="5">
                  <c:v>1.54</c:v>
                </c:pt>
                <c:pt idx="6">
                  <c:v>1.39</c:v>
                </c:pt>
                <c:pt idx="7">
                  <c:v>1.48</c:v>
                </c:pt>
                <c:pt idx="8">
                  <c:v>1.61</c:v>
                </c:pt>
                <c:pt idx="9">
                  <c:v>1.98</c:v>
                </c:pt>
                <c:pt idx="10">
                  <c:v>2.66</c:v>
                </c:pt>
                <c:pt idx="11">
                  <c:v>2.87</c:v>
                </c:pt>
                <c:pt idx="12">
                  <c:v>2.17</c:v>
                </c:pt>
                <c:pt idx="13">
                  <c:v>3.36</c:v>
                </c:pt>
                <c:pt idx="14">
                  <c:v>3.64</c:v>
                </c:pt>
                <c:pt idx="15">
                  <c:v>3.63</c:v>
                </c:pt>
                <c:pt idx="16">
                  <c:v>3.36</c:v>
                </c:pt>
                <c:pt idx="17">
                  <c:v>3.91</c:v>
                </c:pt>
                <c:pt idx="18">
                  <c:v>3.68</c:v>
                </c:pt>
                <c:pt idx="19">
                  <c:v>3.21</c:v>
                </c:pt>
                <c:pt idx="20">
                  <c:v>3.06</c:v>
                </c:pt>
                <c:pt idx="21">
                  <c:v>2.93</c:v>
                </c:pt>
                <c:pt idx="22">
                  <c:v>2.77</c:v>
                </c:pt>
                <c:pt idx="23">
                  <c:v>2.7</c:v>
                </c:pt>
                <c:pt idx="24">
                  <c:v>2.67</c:v>
                </c:pt>
                <c:pt idx="25">
                  <c:v>2.46</c:v>
                </c:pt>
                <c:pt idx="26">
                  <c:v>2.44</c:v>
                </c:pt>
                <c:pt idx="27">
                  <c:v>2.44</c:v>
                </c:pt>
                <c:pt idx="28">
                  <c:v>2.2999999999999998</c:v>
                </c:pt>
                <c:pt idx="29">
                  <c:v>2.54</c:v>
                </c:pt>
                <c:pt idx="30">
                  <c:v>2.5499999999999998</c:v>
                </c:pt>
                <c:pt idx="31">
                  <c:v>2.56</c:v>
                </c:pt>
                <c:pt idx="32">
                  <c:v>2.46</c:v>
                </c:pt>
                <c:pt idx="33">
                  <c:v>2.68</c:v>
                </c:pt>
                <c:pt idx="34">
                  <c:v>3</c:v>
                </c:pt>
                <c:pt idx="35">
                  <c:v>3.2</c:v>
                </c:pt>
                <c:pt idx="36">
                  <c:v>3.11</c:v>
                </c:pt>
                <c:pt idx="37">
                  <c:v>2.97</c:v>
                </c:pt>
                <c:pt idx="38">
                  <c:v>2.97</c:v>
                </c:pt>
                <c:pt idx="39">
                  <c:v>2.98</c:v>
                </c:pt>
                <c:pt idx="40">
                  <c:v>2.84</c:v>
                </c:pt>
                <c:pt idx="41">
                  <c:v>2.76</c:v>
                </c:pt>
                <c:pt idx="42">
                  <c:v>2.82</c:v>
                </c:pt>
                <c:pt idx="43">
                  <c:v>2.67</c:v>
                </c:pt>
                <c:pt idx="44">
                  <c:v>2.82</c:v>
                </c:pt>
                <c:pt idx="45">
                  <c:v>2.76</c:v>
                </c:pt>
                <c:pt idx="46">
                  <c:v>2.9</c:v>
                </c:pt>
                <c:pt idx="47">
                  <c:v>3.01</c:v>
                </c:pt>
                <c:pt idx="48">
                  <c:v>2.9</c:v>
                </c:pt>
                <c:pt idx="49">
                  <c:v>3.09</c:v>
                </c:pt>
                <c:pt idx="50">
                  <c:v>3.15</c:v>
                </c:pt>
                <c:pt idx="51">
                  <c:v>2.98</c:v>
                </c:pt>
                <c:pt idx="52">
                  <c:v>2.98</c:v>
                </c:pt>
                <c:pt idx="53">
                  <c:v>3.22</c:v>
                </c:pt>
                <c:pt idx="54">
                  <c:v>3.04</c:v>
                </c:pt>
                <c:pt idx="55">
                  <c:v>3.11</c:v>
                </c:pt>
                <c:pt idx="56">
                  <c:v>2.97</c:v>
                </c:pt>
                <c:pt idx="57">
                  <c:v>2.94</c:v>
                </c:pt>
                <c:pt idx="58">
                  <c:v>3.16</c:v>
                </c:pt>
                <c:pt idx="59">
                  <c:v>3.2</c:v>
                </c:pt>
                <c:pt idx="60">
                  <c:v>3.38</c:v>
                </c:pt>
                <c:pt idx="61">
                  <c:v>3.32</c:v>
                </c:pt>
                <c:pt idx="62">
                  <c:v>3.45</c:v>
                </c:pt>
                <c:pt idx="63">
                  <c:v>3.37</c:v>
                </c:pt>
                <c:pt idx="64">
                  <c:v>3.31</c:v>
                </c:pt>
                <c:pt idx="65">
                  <c:v>3.45</c:v>
                </c:pt>
                <c:pt idx="66">
                  <c:v>3.34</c:v>
                </c:pt>
                <c:pt idx="67">
                  <c:v>3.32</c:v>
                </c:pt>
                <c:pt idx="68">
                  <c:v>3.12</c:v>
                </c:pt>
                <c:pt idx="69">
                  <c:v>3.31</c:v>
                </c:pt>
                <c:pt idx="70">
                  <c:v>3.46</c:v>
                </c:pt>
                <c:pt idx="71">
                  <c:v>3.64</c:v>
                </c:pt>
                <c:pt idx="72">
                  <c:v>3.8</c:v>
                </c:pt>
                <c:pt idx="73">
                  <c:v>4.04</c:v>
                </c:pt>
                <c:pt idx="74">
                  <c:v>4.0199999999999996</c:v>
                </c:pt>
                <c:pt idx="75">
                  <c:v>3.74</c:v>
                </c:pt>
                <c:pt idx="76">
                  <c:v>3.55</c:v>
                </c:pt>
                <c:pt idx="77">
                  <c:v>3.5</c:v>
                </c:pt>
                <c:pt idx="78">
                  <c:v>3.65</c:v>
                </c:pt>
                <c:pt idx="79">
                  <c:v>3.67</c:v>
                </c:pt>
                <c:pt idx="80">
                  <c:v>3.63</c:v>
                </c:pt>
                <c:pt idx="81">
                  <c:v>3.31</c:v>
                </c:pt>
                <c:pt idx="82">
                  <c:v>3.29</c:v>
                </c:pt>
                <c:pt idx="83">
                  <c:v>3.31</c:v>
                </c:pt>
                <c:pt idx="84">
                  <c:v>3.39</c:v>
                </c:pt>
                <c:pt idx="85">
                  <c:v>3.46</c:v>
                </c:pt>
                <c:pt idx="86">
                  <c:v>3.37</c:v>
                </c:pt>
                <c:pt idx="87">
                  <c:v>2.96</c:v>
                </c:pt>
                <c:pt idx="88">
                  <c:v>2.96</c:v>
                </c:pt>
                <c:pt idx="89">
                  <c:v>3.09</c:v>
                </c:pt>
                <c:pt idx="90">
                  <c:v>2.89</c:v>
                </c:pt>
                <c:pt idx="91">
                  <c:v>2.98</c:v>
                </c:pt>
                <c:pt idx="92">
                  <c:v>2.82</c:v>
                </c:pt>
                <c:pt idx="93">
                  <c:v>3.45</c:v>
                </c:pt>
                <c:pt idx="94">
                  <c:v>3.53</c:v>
                </c:pt>
                <c:pt idx="95">
                  <c:v>3.23</c:v>
                </c:pt>
                <c:pt idx="96">
                  <c:v>3.15</c:v>
                </c:pt>
                <c:pt idx="97">
                  <c:v>3.37</c:v>
                </c:pt>
                <c:pt idx="98">
                  <c:v>3.33</c:v>
                </c:pt>
                <c:pt idx="99">
                  <c:v>3.46</c:v>
                </c:pt>
                <c:pt idx="100">
                  <c:v>3.2</c:v>
                </c:pt>
                <c:pt idx="101">
                  <c:v>3.27</c:v>
                </c:pt>
                <c:pt idx="102">
                  <c:v>3.23</c:v>
                </c:pt>
                <c:pt idx="103">
                  <c:v>3.24</c:v>
                </c:pt>
                <c:pt idx="104">
                  <c:v>3.13</c:v>
                </c:pt>
                <c:pt idx="105">
                  <c:v>3.18</c:v>
                </c:pt>
                <c:pt idx="106">
                  <c:v>3.16</c:v>
                </c:pt>
                <c:pt idx="107">
                  <c:v>3.2</c:v>
                </c:pt>
                <c:pt idx="108">
                  <c:v>3.16</c:v>
                </c:pt>
                <c:pt idx="109">
                  <c:v>3.29</c:v>
                </c:pt>
                <c:pt idx="110">
                  <c:v>3.38</c:v>
                </c:pt>
                <c:pt idx="111">
                  <c:v>3.42</c:v>
                </c:pt>
                <c:pt idx="112">
                  <c:v>3.09</c:v>
                </c:pt>
                <c:pt idx="113">
                  <c:v>3.21</c:v>
                </c:pt>
                <c:pt idx="114">
                  <c:v>3.29</c:v>
                </c:pt>
                <c:pt idx="115">
                  <c:v>3.32</c:v>
                </c:pt>
                <c:pt idx="116">
                  <c:v>3.25</c:v>
                </c:pt>
                <c:pt idx="117">
                  <c:v>3.33</c:v>
                </c:pt>
                <c:pt idx="118">
                  <c:v>3.48</c:v>
                </c:pt>
                <c:pt idx="119">
                  <c:v>3.53</c:v>
                </c:pt>
                <c:pt idx="120">
                  <c:v>3.55</c:v>
                </c:pt>
                <c:pt idx="121">
                  <c:v>3.46</c:v>
                </c:pt>
                <c:pt idx="122">
                  <c:v>3.38</c:v>
                </c:pt>
                <c:pt idx="123">
                  <c:v>3.68</c:v>
                </c:pt>
                <c:pt idx="124">
                  <c:v>3.75</c:v>
                </c:pt>
                <c:pt idx="125">
                  <c:v>3.25</c:v>
                </c:pt>
                <c:pt idx="126">
                  <c:v>3.35</c:v>
                </c:pt>
                <c:pt idx="127">
                  <c:v>3.27</c:v>
                </c:pt>
                <c:pt idx="128">
                  <c:v>3.34</c:v>
                </c:pt>
                <c:pt idx="129">
                  <c:v>3.13</c:v>
                </c:pt>
                <c:pt idx="130">
                  <c:v>3.26</c:v>
                </c:pt>
                <c:pt idx="131">
                  <c:v>3.31</c:v>
                </c:pt>
                <c:pt idx="132">
                  <c:v>3.36</c:v>
                </c:pt>
                <c:pt idx="133">
                  <c:v>3.42</c:v>
                </c:pt>
                <c:pt idx="134">
                  <c:v>3.25</c:v>
                </c:pt>
                <c:pt idx="135">
                  <c:v>3.09</c:v>
                </c:pt>
                <c:pt idx="136">
                  <c:v>3.03</c:v>
                </c:pt>
                <c:pt idx="137">
                  <c:v>3.01</c:v>
                </c:pt>
                <c:pt idx="138">
                  <c:v>2.88</c:v>
                </c:pt>
                <c:pt idx="139">
                  <c:v>2.9</c:v>
                </c:pt>
                <c:pt idx="140">
                  <c:v>3.11</c:v>
                </c:pt>
                <c:pt idx="141">
                  <c:v>3.26</c:v>
                </c:pt>
                <c:pt idx="142">
                  <c:v>3.23</c:v>
                </c:pt>
                <c:pt idx="143">
                  <c:v>3.27</c:v>
                </c:pt>
                <c:pt idx="144">
                  <c:v>3.39</c:v>
                </c:pt>
                <c:pt idx="145">
                  <c:v>3.28</c:v>
                </c:pt>
              </c:numCache>
            </c:numRef>
          </c:val>
          <c:smooth val="0"/>
          <c:extLst>
            <c:ext xmlns:c16="http://schemas.microsoft.com/office/drawing/2014/chart" uri="{C3380CC4-5D6E-409C-BE32-E72D297353CC}">
              <c16:uniqueId val="{00000000-438B-E645-99B1-6C5A785C8A00}"/>
            </c:ext>
          </c:extLst>
        </c:ser>
        <c:ser>
          <c:idx val="1"/>
          <c:order val="1"/>
          <c:tx>
            <c:v>HBP</c:v>
          </c:tx>
          <c:spPr>
            <a:ln w="34925" cap="rnd">
              <a:solidFill>
                <a:schemeClr val="accent2"/>
              </a:solidFill>
              <a:round/>
            </a:ln>
            <a:effectLst>
              <a:outerShdw blurRad="57150" dist="19050" dir="5400000" algn="ctr" rotWithShape="0">
                <a:srgbClr val="000000">
                  <a:alpha val="63000"/>
                </a:srgbClr>
              </a:outerShdw>
            </a:effectLst>
          </c:spPr>
          <c:marker>
            <c:symbol val="none"/>
          </c:marker>
          <c:val>
            <c:numRef>
              <c:f>'[1]Hist. Tm per Gm Data and Charts'!$D$4:$D$149</c:f>
              <c:numCache>
                <c:formatCode>General</c:formatCode>
                <c:ptCount val="146"/>
                <c:pt idx="8">
                  <c:v>0.15</c:v>
                </c:pt>
                <c:pt idx="9">
                  <c:v>0.19</c:v>
                </c:pt>
                <c:pt idx="10">
                  <c:v>0.15</c:v>
                </c:pt>
                <c:pt idx="11">
                  <c:v>0.36</c:v>
                </c:pt>
                <c:pt idx="12">
                  <c:v>0.38</c:v>
                </c:pt>
                <c:pt idx="13">
                  <c:v>0.36</c:v>
                </c:pt>
                <c:pt idx="14">
                  <c:v>0.42</c:v>
                </c:pt>
                <c:pt idx="15">
                  <c:v>0.44</c:v>
                </c:pt>
                <c:pt idx="16">
                  <c:v>0.31</c:v>
                </c:pt>
                <c:pt idx="17">
                  <c:v>0.41</c:v>
                </c:pt>
                <c:pt idx="18">
                  <c:v>0.38</c:v>
                </c:pt>
                <c:pt idx="19">
                  <c:v>0.42</c:v>
                </c:pt>
                <c:pt idx="20">
                  <c:v>0.4</c:v>
                </c:pt>
                <c:pt idx="21">
                  <c:v>0.46</c:v>
                </c:pt>
                <c:pt idx="22">
                  <c:v>0.48</c:v>
                </c:pt>
                <c:pt idx="23">
                  <c:v>0.49</c:v>
                </c:pt>
                <c:pt idx="24">
                  <c:v>0.47</c:v>
                </c:pt>
                <c:pt idx="25">
                  <c:v>0.39</c:v>
                </c:pt>
                <c:pt idx="26">
                  <c:v>0.35</c:v>
                </c:pt>
                <c:pt idx="27">
                  <c:v>0.34</c:v>
                </c:pt>
                <c:pt idx="28">
                  <c:v>0.32</c:v>
                </c:pt>
                <c:pt idx="29">
                  <c:v>0.34</c:v>
                </c:pt>
                <c:pt idx="30">
                  <c:v>0.31</c:v>
                </c:pt>
                <c:pt idx="31">
                  <c:v>0.31</c:v>
                </c:pt>
                <c:pt idx="32">
                  <c:v>0.31</c:v>
                </c:pt>
                <c:pt idx="33">
                  <c:v>0.31</c:v>
                </c:pt>
                <c:pt idx="34">
                  <c:v>0.32</c:v>
                </c:pt>
                <c:pt idx="35">
                  <c:v>0.34</c:v>
                </c:pt>
                <c:pt idx="36">
                  <c:v>0.28999999999999998</c:v>
                </c:pt>
                <c:pt idx="37">
                  <c:v>0.28000000000000003</c:v>
                </c:pt>
                <c:pt idx="38">
                  <c:v>0.27</c:v>
                </c:pt>
                <c:pt idx="39">
                  <c:v>0.27</c:v>
                </c:pt>
                <c:pt idx="40">
                  <c:v>0.25</c:v>
                </c:pt>
                <c:pt idx="41">
                  <c:v>0.23</c:v>
                </c:pt>
                <c:pt idx="42">
                  <c:v>0.23</c:v>
                </c:pt>
                <c:pt idx="43">
                  <c:v>0.24</c:v>
                </c:pt>
                <c:pt idx="44">
                  <c:v>0.24</c:v>
                </c:pt>
                <c:pt idx="45">
                  <c:v>0.27</c:v>
                </c:pt>
                <c:pt idx="46">
                  <c:v>0.26</c:v>
                </c:pt>
                <c:pt idx="47">
                  <c:v>0.25</c:v>
                </c:pt>
                <c:pt idx="48">
                  <c:v>0.25</c:v>
                </c:pt>
                <c:pt idx="49">
                  <c:v>0.19</c:v>
                </c:pt>
                <c:pt idx="50">
                  <c:v>0.25</c:v>
                </c:pt>
                <c:pt idx="51">
                  <c:v>0.21</c:v>
                </c:pt>
                <c:pt idx="52">
                  <c:v>0.23</c:v>
                </c:pt>
                <c:pt idx="53">
                  <c:v>0.18</c:v>
                </c:pt>
                <c:pt idx="54">
                  <c:v>0.16</c:v>
                </c:pt>
                <c:pt idx="55">
                  <c:v>0.16</c:v>
                </c:pt>
                <c:pt idx="56">
                  <c:v>0.16</c:v>
                </c:pt>
                <c:pt idx="57">
                  <c:v>0.16</c:v>
                </c:pt>
                <c:pt idx="58">
                  <c:v>0.14000000000000001</c:v>
                </c:pt>
                <c:pt idx="59">
                  <c:v>0.16</c:v>
                </c:pt>
                <c:pt idx="60">
                  <c:v>0.17</c:v>
                </c:pt>
                <c:pt idx="61">
                  <c:v>0.14000000000000001</c:v>
                </c:pt>
                <c:pt idx="62">
                  <c:v>0.15</c:v>
                </c:pt>
                <c:pt idx="63">
                  <c:v>0.15</c:v>
                </c:pt>
                <c:pt idx="64">
                  <c:v>0.15</c:v>
                </c:pt>
                <c:pt idx="65">
                  <c:v>0.13</c:v>
                </c:pt>
                <c:pt idx="66">
                  <c:v>0.14000000000000001</c:v>
                </c:pt>
                <c:pt idx="67">
                  <c:v>0.14000000000000001</c:v>
                </c:pt>
                <c:pt idx="68">
                  <c:v>0.14000000000000001</c:v>
                </c:pt>
                <c:pt idx="69">
                  <c:v>0.15</c:v>
                </c:pt>
                <c:pt idx="70">
                  <c:v>0.13</c:v>
                </c:pt>
                <c:pt idx="71">
                  <c:v>0.15</c:v>
                </c:pt>
                <c:pt idx="72">
                  <c:v>0.15</c:v>
                </c:pt>
                <c:pt idx="73">
                  <c:v>0.15</c:v>
                </c:pt>
                <c:pt idx="74">
                  <c:v>0.18</c:v>
                </c:pt>
                <c:pt idx="75">
                  <c:v>0.18</c:v>
                </c:pt>
                <c:pt idx="76">
                  <c:v>0.19</c:v>
                </c:pt>
                <c:pt idx="77">
                  <c:v>0.2</c:v>
                </c:pt>
                <c:pt idx="78">
                  <c:v>0.18</c:v>
                </c:pt>
                <c:pt idx="79">
                  <c:v>0.21</c:v>
                </c:pt>
                <c:pt idx="80">
                  <c:v>0.19</c:v>
                </c:pt>
                <c:pt idx="81">
                  <c:v>0.21</c:v>
                </c:pt>
                <c:pt idx="82">
                  <c:v>0.2</c:v>
                </c:pt>
                <c:pt idx="83">
                  <c:v>0.2</c:v>
                </c:pt>
                <c:pt idx="84">
                  <c:v>0.2</c:v>
                </c:pt>
                <c:pt idx="85">
                  <c:v>0.2</c:v>
                </c:pt>
                <c:pt idx="86">
                  <c:v>0.22</c:v>
                </c:pt>
                <c:pt idx="87">
                  <c:v>0.22</c:v>
                </c:pt>
                <c:pt idx="88">
                  <c:v>0.21</c:v>
                </c:pt>
                <c:pt idx="89">
                  <c:v>0.22</c:v>
                </c:pt>
                <c:pt idx="90">
                  <c:v>0.21</c:v>
                </c:pt>
                <c:pt idx="91">
                  <c:v>0.23</c:v>
                </c:pt>
                <c:pt idx="92">
                  <c:v>0.24</c:v>
                </c:pt>
                <c:pt idx="93">
                  <c:v>0.23</c:v>
                </c:pt>
                <c:pt idx="94">
                  <c:v>0.21</c:v>
                </c:pt>
                <c:pt idx="95">
                  <c:v>0.21</c:v>
                </c:pt>
                <c:pt idx="96">
                  <c:v>0.2</c:v>
                </c:pt>
                <c:pt idx="97">
                  <c:v>0.19</c:v>
                </c:pt>
                <c:pt idx="98">
                  <c:v>0.2</c:v>
                </c:pt>
                <c:pt idx="99">
                  <c:v>0.2</c:v>
                </c:pt>
                <c:pt idx="100">
                  <c:v>0.18</c:v>
                </c:pt>
                <c:pt idx="101">
                  <c:v>0.19</c:v>
                </c:pt>
                <c:pt idx="102">
                  <c:v>0.18</c:v>
                </c:pt>
                <c:pt idx="103">
                  <c:v>0.18</c:v>
                </c:pt>
                <c:pt idx="104">
                  <c:v>0.16</c:v>
                </c:pt>
                <c:pt idx="105">
                  <c:v>0.17</c:v>
                </c:pt>
                <c:pt idx="106">
                  <c:v>0.16</c:v>
                </c:pt>
                <c:pt idx="107">
                  <c:v>0.17</c:v>
                </c:pt>
                <c:pt idx="108">
                  <c:v>0.16</c:v>
                </c:pt>
                <c:pt idx="109">
                  <c:v>0.17</c:v>
                </c:pt>
                <c:pt idx="110">
                  <c:v>0.19</c:v>
                </c:pt>
                <c:pt idx="111">
                  <c:v>0.2</c:v>
                </c:pt>
                <c:pt idx="112">
                  <c:v>0.22</c:v>
                </c:pt>
                <c:pt idx="113">
                  <c:v>0.19</c:v>
                </c:pt>
                <c:pt idx="114">
                  <c:v>0.2</c:v>
                </c:pt>
                <c:pt idx="115">
                  <c:v>0.22</c:v>
                </c:pt>
                <c:pt idx="116">
                  <c:v>0.23</c:v>
                </c:pt>
                <c:pt idx="117">
                  <c:v>0.26</c:v>
                </c:pt>
                <c:pt idx="118">
                  <c:v>0.27</c:v>
                </c:pt>
                <c:pt idx="119">
                  <c:v>0.3</c:v>
                </c:pt>
                <c:pt idx="120">
                  <c:v>0.31</c:v>
                </c:pt>
                <c:pt idx="121">
                  <c:v>0.32</c:v>
                </c:pt>
                <c:pt idx="122">
                  <c:v>0.33</c:v>
                </c:pt>
                <c:pt idx="123">
                  <c:v>0.33</c:v>
                </c:pt>
                <c:pt idx="124">
                  <c:v>0.32</c:v>
                </c:pt>
                <c:pt idx="125">
                  <c:v>0.39</c:v>
                </c:pt>
                <c:pt idx="126">
                  <c:v>0.36</c:v>
                </c:pt>
                <c:pt idx="127">
                  <c:v>0.38</c:v>
                </c:pt>
                <c:pt idx="128">
                  <c:v>0.38</c:v>
                </c:pt>
                <c:pt idx="129">
                  <c:v>0.37</c:v>
                </c:pt>
                <c:pt idx="130">
                  <c:v>0.37</c:v>
                </c:pt>
                <c:pt idx="131">
                  <c:v>0.36</c:v>
                </c:pt>
                <c:pt idx="132">
                  <c:v>0.34</c:v>
                </c:pt>
                <c:pt idx="133">
                  <c:v>0.33</c:v>
                </c:pt>
                <c:pt idx="134">
                  <c:v>0.32</c:v>
                </c:pt>
                <c:pt idx="135">
                  <c:v>0.32</c:v>
                </c:pt>
                <c:pt idx="136">
                  <c:v>0.31</c:v>
                </c:pt>
                <c:pt idx="137">
                  <c:v>0.32</c:v>
                </c:pt>
                <c:pt idx="138">
                  <c:v>0.34</c:v>
                </c:pt>
                <c:pt idx="139">
                  <c:v>0.33</c:v>
                </c:pt>
                <c:pt idx="140">
                  <c:v>0.34</c:v>
                </c:pt>
                <c:pt idx="141">
                  <c:v>0.36</c:v>
                </c:pt>
                <c:pt idx="142">
                  <c:v>0.4</c:v>
                </c:pt>
                <c:pt idx="143">
                  <c:v>0.41</c:v>
                </c:pt>
                <c:pt idx="144">
                  <c:v>0.46</c:v>
                </c:pt>
                <c:pt idx="145">
                  <c:v>0.43</c:v>
                </c:pt>
              </c:numCache>
            </c:numRef>
          </c:val>
          <c:smooth val="0"/>
          <c:extLst>
            <c:ext xmlns:c16="http://schemas.microsoft.com/office/drawing/2014/chart" uri="{C3380CC4-5D6E-409C-BE32-E72D297353CC}">
              <c16:uniqueId val="{00000001-438B-E645-99B1-6C5A785C8A00}"/>
            </c:ext>
          </c:extLst>
        </c:ser>
        <c:ser>
          <c:idx val="2"/>
          <c:order val="2"/>
          <c:tx>
            <c:v>SO</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'[1]Hist. Tm per Gm Data and Charts'!$E$4:$E$149</c:f>
              <c:numCache>
                <c:formatCode>General</c:formatCode>
                <c:ptCount val="146"/>
                <c:pt idx="0">
                  <c:v>1.1299999999999999</c:v>
                </c:pt>
                <c:pt idx="1">
                  <c:v>2.02</c:v>
                </c:pt>
                <c:pt idx="2">
                  <c:v>2.94</c:v>
                </c:pt>
                <c:pt idx="3">
                  <c:v>2.87</c:v>
                </c:pt>
                <c:pt idx="4">
                  <c:v>2.92</c:v>
                </c:pt>
                <c:pt idx="5">
                  <c:v>2.65</c:v>
                </c:pt>
                <c:pt idx="6">
                  <c:v>2.93</c:v>
                </c:pt>
                <c:pt idx="7">
                  <c:v>3.37</c:v>
                </c:pt>
                <c:pt idx="8">
                  <c:v>4.83</c:v>
                </c:pt>
                <c:pt idx="9">
                  <c:v>3.77</c:v>
                </c:pt>
                <c:pt idx="10">
                  <c:v>4.3099999999999996</c:v>
                </c:pt>
                <c:pt idx="11">
                  <c:v>2.8</c:v>
                </c:pt>
                <c:pt idx="12">
                  <c:v>3.78</c:v>
                </c:pt>
                <c:pt idx="13">
                  <c:v>3.53</c:v>
                </c:pt>
                <c:pt idx="14">
                  <c:v>3.4</c:v>
                </c:pt>
                <c:pt idx="15">
                  <c:v>3.45</c:v>
                </c:pt>
                <c:pt idx="16">
                  <c:v>3.26</c:v>
                </c:pt>
                <c:pt idx="17">
                  <c:v>2.13</c:v>
                </c:pt>
                <c:pt idx="18">
                  <c:v>2.09</c:v>
                </c:pt>
                <c:pt idx="19">
                  <c:v>2.27</c:v>
                </c:pt>
                <c:pt idx="20">
                  <c:v>2.2200000000000002</c:v>
                </c:pt>
                <c:pt idx="21">
                  <c:v>2.31</c:v>
                </c:pt>
                <c:pt idx="22">
                  <c:v>2.31</c:v>
                </c:pt>
                <c:pt idx="23">
                  <c:v>2.1</c:v>
                </c:pt>
                <c:pt idx="24">
                  <c:v>2.37</c:v>
                </c:pt>
                <c:pt idx="25">
                  <c:v>3.15</c:v>
                </c:pt>
                <c:pt idx="26">
                  <c:v>2.98</c:v>
                </c:pt>
                <c:pt idx="27">
                  <c:v>3.58</c:v>
                </c:pt>
                <c:pt idx="28">
                  <c:v>3.73</c:v>
                </c:pt>
                <c:pt idx="29">
                  <c:v>3.87</c:v>
                </c:pt>
                <c:pt idx="30">
                  <c:v>3.71</c:v>
                </c:pt>
                <c:pt idx="31">
                  <c:v>3.53</c:v>
                </c:pt>
                <c:pt idx="32">
                  <c:v>3.66</c:v>
                </c:pt>
                <c:pt idx="33">
                  <c:v>3.77</c:v>
                </c:pt>
                <c:pt idx="34">
                  <c:v>3.88</c:v>
                </c:pt>
                <c:pt idx="35">
                  <c:v>4</c:v>
                </c:pt>
                <c:pt idx="36">
                  <c:v>3.97</c:v>
                </c:pt>
                <c:pt idx="37">
                  <c:v>3.83</c:v>
                </c:pt>
                <c:pt idx="38">
                  <c:v>3.98</c:v>
                </c:pt>
                <c:pt idx="39">
                  <c:v>3.79</c:v>
                </c:pt>
                <c:pt idx="40">
                  <c:v>3.82</c:v>
                </c:pt>
                <c:pt idx="41">
                  <c:v>3.46</c:v>
                </c:pt>
                <c:pt idx="42">
                  <c:v>2.89</c:v>
                </c:pt>
                <c:pt idx="43">
                  <c:v>3.07</c:v>
                </c:pt>
                <c:pt idx="44">
                  <c:v>3.16</c:v>
                </c:pt>
                <c:pt idx="45">
                  <c:v>3.1</c:v>
                </c:pt>
                <c:pt idx="46">
                  <c:v>3.07</c:v>
                </c:pt>
                <c:pt idx="47">
                  <c:v>3.04</c:v>
                </c:pt>
                <c:pt idx="48">
                  <c:v>3.06</c:v>
                </c:pt>
                <c:pt idx="49">
                  <c:v>2.96</c:v>
                </c:pt>
                <c:pt idx="50">
                  <c:v>3.06</c:v>
                </c:pt>
                <c:pt idx="51">
                  <c:v>3.04</c:v>
                </c:pt>
                <c:pt idx="52">
                  <c:v>3.08</c:v>
                </c:pt>
                <c:pt idx="53">
                  <c:v>3.08</c:v>
                </c:pt>
                <c:pt idx="54">
                  <c:v>3.38</c:v>
                </c:pt>
                <c:pt idx="55">
                  <c:v>3.29</c:v>
                </c:pt>
                <c:pt idx="56">
                  <c:v>3.33</c:v>
                </c:pt>
                <c:pt idx="57">
                  <c:v>3.19</c:v>
                </c:pt>
                <c:pt idx="58">
                  <c:v>3.57</c:v>
                </c:pt>
                <c:pt idx="59">
                  <c:v>3.4</c:v>
                </c:pt>
                <c:pt idx="60">
                  <c:v>3.43</c:v>
                </c:pt>
                <c:pt idx="61">
                  <c:v>3.81</c:v>
                </c:pt>
                <c:pt idx="62">
                  <c:v>3.61</c:v>
                </c:pt>
                <c:pt idx="63">
                  <c:v>3.56</c:v>
                </c:pt>
                <c:pt idx="64">
                  <c:v>3.77</c:v>
                </c:pt>
                <c:pt idx="65">
                  <c:v>3.61</c:v>
                </c:pt>
                <c:pt idx="66">
                  <c:v>3.54</c:v>
                </c:pt>
                <c:pt idx="67">
                  <c:v>3.6</c:v>
                </c:pt>
                <c:pt idx="68">
                  <c:v>3.36</c:v>
                </c:pt>
                <c:pt idx="69">
                  <c:v>3.48</c:v>
                </c:pt>
                <c:pt idx="70">
                  <c:v>3.98</c:v>
                </c:pt>
                <c:pt idx="71">
                  <c:v>3.84</c:v>
                </c:pt>
                <c:pt idx="72">
                  <c:v>3.84</c:v>
                </c:pt>
                <c:pt idx="73">
                  <c:v>3.61</c:v>
                </c:pt>
                <c:pt idx="74">
                  <c:v>3.86</c:v>
                </c:pt>
                <c:pt idx="75">
                  <c:v>3.77</c:v>
                </c:pt>
                <c:pt idx="76">
                  <c:v>4.1900000000000004</c:v>
                </c:pt>
                <c:pt idx="77">
                  <c:v>4.12</c:v>
                </c:pt>
                <c:pt idx="78">
                  <c:v>4.13</c:v>
                </c:pt>
                <c:pt idx="79">
                  <c:v>4.3899999999999997</c:v>
                </c:pt>
                <c:pt idx="80">
                  <c:v>4.6399999999999997</c:v>
                </c:pt>
                <c:pt idx="81">
                  <c:v>4.84</c:v>
                </c:pt>
                <c:pt idx="82">
                  <c:v>4.95</c:v>
                </c:pt>
                <c:pt idx="83">
                  <c:v>5.09</c:v>
                </c:pt>
                <c:pt idx="84">
                  <c:v>5.18</c:v>
                </c:pt>
                <c:pt idx="85">
                  <c:v>5.23</c:v>
                </c:pt>
                <c:pt idx="86">
                  <c:v>5.42</c:v>
                </c:pt>
                <c:pt idx="87">
                  <c:v>5.8</c:v>
                </c:pt>
                <c:pt idx="88">
                  <c:v>5.91</c:v>
                </c:pt>
                <c:pt idx="89">
                  <c:v>5.94</c:v>
                </c:pt>
                <c:pt idx="90">
                  <c:v>5.82</c:v>
                </c:pt>
                <c:pt idx="91">
                  <c:v>5.99</c:v>
                </c:pt>
                <c:pt idx="92">
                  <c:v>5.89</c:v>
                </c:pt>
                <c:pt idx="93">
                  <c:v>5.77</c:v>
                </c:pt>
                <c:pt idx="94">
                  <c:v>5.75</c:v>
                </c:pt>
                <c:pt idx="95">
                  <c:v>5.41</c:v>
                </c:pt>
                <c:pt idx="96">
                  <c:v>5.57</c:v>
                </c:pt>
                <c:pt idx="97">
                  <c:v>5.24</c:v>
                </c:pt>
                <c:pt idx="98">
                  <c:v>5.01</c:v>
                </c:pt>
                <c:pt idx="99">
                  <c:v>4.9800000000000004</c:v>
                </c:pt>
                <c:pt idx="100">
                  <c:v>4.83</c:v>
                </c:pt>
                <c:pt idx="101">
                  <c:v>5.16</c:v>
                </c:pt>
                <c:pt idx="102">
                  <c:v>4.7699999999999996</c:v>
                </c:pt>
                <c:pt idx="103">
                  <c:v>4.7699999999999996</c:v>
                </c:pt>
                <c:pt idx="104">
                  <c:v>4.8</c:v>
                </c:pt>
                <c:pt idx="105">
                  <c:v>4.75</c:v>
                </c:pt>
                <c:pt idx="106">
                  <c:v>5.04</c:v>
                </c:pt>
                <c:pt idx="107">
                  <c:v>5.15</c:v>
                </c:pt>
                <c:pt idx="108">
                  <c:v>5.34</c:v>
                </c:pt>
                <c:pt idx="109">
                  <c:v>5.34</c:v>
                </c:pt>
                <c:pt idx="110">
                  <c:v>5.87</c:v>
                </c:pt>
                <c:pt idx="111">
                  <c:v>5.96</c:v>
                </c:pt>
                <c:pt idx="112">
                  <c:v>5.56</c:v>
                </c:pt>
                <c:pt idx="113">
                  <c:v>5.61</c:v>
                </c:pt>
                <c:pt idx="114">
                  <c:v>5.67</c:v>
                </c:pt>
                <c:pt idx="115">
                  <c:v>5.8</c:v>
                </c:pt>
                <c:pt idx="116">
                  <c:v>5.59</c:v>
                </c:pt>
                <c:pt idx="117">
                  <c:v>5.8</c:v>
                </c:pt>
                <c:pt idx="118">
                  <c:v>6.18</c:v>
                </c:pt>
                <c:pt idx="119">
                  <c:v>6.3</c:v>
                </c:pt>
                <c:pt idx="120">
                  <c:v>6.46</c:v>
                </c:pt>
                <c:pt idx="121">
                  <c:v>6.61</c:v>
                </c:pt>
                <c:pt idx="122">
                  <c:v>6.56</c:v>
                </c:pt>
                <c:pt idx="123">
                  <c:v>6.41</c:v>
                </c:pt>
                <c:pt idx="124">
                  <c:v>6.45</c:v>
                </c:pt>
                <c:pt idx="125">
                  <c:v>6.67</c:v>
                </c:pt>
                <c:pt idx="126">
                  <c:v>6.47</c:v>
                </c:pt>
                <c:pt idx="127">
                  <c:v>6.34</c:v>
                </c:pt>
                <c:pt idx="128">
                  <c:v>6.55</c:v>
                </c:pt>
                <c:pt idx="129">
                  <c:v>6.3</c:v>
                </c:pt>
                <c:pt idx="130">
                  <c:v>6.52</c:v>
                </c:pt>
                <c:pt idx="131">
                  <c:v>6.62</c:v>
                </c:pt>
                <c:pt idx="132">
                  <c:v>6.77</c:v>
                </c:pt>
                <c:pt idx="133">
                  <c:v>6.91</c:v>
                </c:pt>
                <c:pt idx="134">
                  <c:v>7.06</c:v>
                </c:pt>
                <c:pt idx="135">
                  <c:v>7.1</c:v>
                </c:pt>
                <c:pt idx="136">
                  <c:v>7.5</c:v>
                </c:pt>
                <c:pt idx="137">
                  <c:v>7.55</c:v>
                </c:pt>
                <c:pt idx="138">
                  <c:v>7.7</c:v>
                </c:pt>
                <c:pt idx="139">
                  <c:v>7.71</c:v>
                </c:pt>
                <c:pt idx="140">
                  <c:v>8.0299999999999994</c:v>
                </c:pt>
                <c:pt idx="141">
                  <c:v>8.25</c:v>
                </c:pt>
                <c:pt idx="142">
                  <c:v>8.48</c:v>
                </c:pt>
                <c:pt idx="143">
                  <c:v>8.81</c:v>
                </c:pt>
                <c:pt idx="144">
                  <c:v>8.68</c:v>
                </c:pt>
                <c:pt idx="145">
                  <c:v>8.93</c:v>
                </c:pt>
              </c:numCache>
            </c:numRef>
          </c:val>
          <c:smooth val="0"/>
          <c:extLst>
            <c:ext xmlns:c16="http://schemas.microsoft.com/office/drawing/2014/chart" uri="{C3380CC4-5D6E-409C-BE32-E72D297353CC}">
              <c16:uniqueId val="{00000002-438B-E645-99B1-6C5A785C8A00}"/>
            </c:ext>
          </c:extLst>
        </c:ser>
        <c:ser>
          <c:idx val="3"/>
          <c:order val="3"/>
          <c:tx>
            <c:v>HR</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'[1]Hist. Tm per Gm Data and Charts'!$F$4:$F$149</c:f>
              <c:numCache>
                <c:formatCode>General</c:formatCode>
                <c:ptCount val="146"/>
                <c:pt idx="0">
                  <c:v>0.08</c:v>
                </c:pt>
                <c:pt idx="1">
                  <c:v>7.0000000000000007E-2</c:v>
                </c:pt>
                <c:pt idx="2">
                  <c:v>0.06</c:v>
                </c:pt>
                <c:pt idx="3">
                  <c:v>0.09</c:v>
                </c:pt>
                <c:pt idx="4">
                  <c:v>0.09</c:v>
                </c:pt>
                <c:pt idx="5">
                  <c:v>0.11</c:v>
                </c:pt>
                <c:pt idx="6">
                  <c:v>0.16</c:v>
                </c:pt>
                <c:pt idx="7">
                  <c:v>0.15</c:v>
                </c:pt>
                <c:pt idx="8">
                  <c:v>0.22</c:v>
                </c:pt>
                <c:pt idx="9">
                  <c:v>0.18</c:v>
                </c:pt>
                <c:pt idx="10">
                  <c:v>0.2</c:v>
                </c:pt>
                <c:pt idx="11">
                  <c:v>0.28999999999999998</c:v>
                </c:pt>
                <c:pt idx="12">
                  <c:v>0.24</c:v>
                </c:pt>
                <c:pt idx="13">
                  <c:v>0.31</c:v>
                </c:pt>
                <c:pt idx="14">
                  <c:v>0.24</c:v>
                </c:pt>
                <c:pt idx="15">
                  <c:v>0.26</c:v>
                </c:pt>
                <c:pt idx="16">
                  <c:v>0.23</c:v>
                </c:pt>
                <c:pt idx="17">
                  <c:v>0.28999999999999998</c:v>
                </c:pt>
                <c:pt idx="18">
                  <c:v>0.39</c:v>
                </c:pt>
                <c:pt idx="19">
                  <c:v>0.31</c:v>
                </c:pt>
                <c:pt idx="20">
                  <c:v>0.26</c:v>
                </c:pt>
                <c:pt idx="21">
                  <c:v>0.23</c:v>
                </c:pt>
                <c:pt idx="22">
                  <c:v>0.16</c:v>
                </c:pt>
                <c:pt idx="23">
                  <c:v>0.19</c:v>
                </c:pt>
                <c:pt idx="24">
                  <c:v>0.22</c:v>
                </c:pt>
                <c:pt idx="25">
                  <c:v>0.21</c:v>
                </c:pt>
                <c:pt idx="26">
                  <c:v>0.16</c:v>
                </c:pt>
                <c:pt idx="27">
                  <c:v>0.15</c:v>
                </c:pt>
                <c:pt idx="28">
                  <c:v>0.13</c:v>
                </c:pt>
                <c:pt idx="29">
                  <c:v>0.14000000000000001</c:v>
                </c:pt>
                <c:pt idx="30">
                  <c:v>0.11</c:v>
                </c:pt>
                <c:pt idx="31">
                  <c:v>0.1</c:v>
                </c:pt>
                <c:pt idx="32">
                  <c:v>0.11</c:v>
                </c:pt>
                <c:pt idx="33">
                  <c:v>0.1</c:v>
                </c:pt>
                <c:pt idx="34">
                  <c:v>0.14000000000000001</c:v>
                </c:pt>
                <c:pt idx="35">
                  <c:v>0.21</c:v>
                </c:pt>
                <c:pt idx="36">
                  <c:v>0.18</c:v>
                </c:pt>
                <c:pt idx="37">
                  <c:v>0.19</c:v>
                </c:pt>
                <c:pt idx="38">
                  <c:v>0.19</c:v>
                </c:pt>
                <c:pt idx="39">
                  <c:v>0.17</c:v>
                </c:pt>
                <c:pt idx="40">
                  <c:v>0.15</c:v>
                </c:pt>
                <c:pt idx="41">
                  <c:v>0.13</c:v>
                </c:pt>
                <c:pt idx="42">
                  <c:v>0.12</c:v>
                </c:pt>
                <c:pt idx="43">
                  <c:v>0.2</c:v>
                </c:pt>
                <c:pt idx="44">
                  <c:v>0.24</c:v>
                </c:pt>
                <c:pt idx="45">
                  <c:v>0.36</c:v>
                </c:pt>
                <c:pt idx="46">
                  <c:v>0.42</c:v>
                </c:pt>
                <c:pt idx="47">
                  <c:v>0.41</c:v>
                </c:pt>
                <c:pt idx="48">
                  <c:v>0.31</c:v>
                </c:pt>
                <c:pt idx="49">
                  <c:v>0.33</c:v>
                </c:pt>
                <c:pt idx="50">
                  <c:v>0.39</c:v>
                </c:pt>
                <c:pt idx="51">
                  <c:v>0.32</c:v>
                </c:pt>
                <c:pt idx="52">
                  <c:v>0.44</c:v>
                </c:pt>
                <c:pt idx="53">
                  <c:v>0.46</c:v>
                </c:pt>
                <c:pt idx="54">
                  <c:v>0.51</c:v>
                </c:pt>
                <c:pt idx="55">
                  <c:v>0.43</c:v>
                </c:pt>
                <c:pt idx="56">
                  <c:v>0.47</c:v>
                </c:pt>
                <c:pt idx="57">
                  <c:v>0.43</c:v>
                </c:pt>
                <c:pt idx="58">
                  <c:v>0.52</c:v>
                </c:pt>
                <c:pt idx="59">
                  <c:v>0.54</c:v>
                </c:pt>
                <c:pt idx="60">
                  <c:v>0.55000000000000004</c:v>
                </c:pt>
                <c:pt idx="61">
                  <c:v>0.55000000000000004</c:v>
                </c:pt>
                <c:pt idx="62">
                  <c:v>0.56999999999999995</c:v>
                </c:pt>
                <c:pt idx="63">
                  <c:v>0.51</c:v>
                </c:pt>
                <c:pt idx="64">
                  <c:v>0.54</c:v>
                </c:pt>
                <c:pt idx="65">
                  <c:v>0.46</c:v>
                </c:pt>
                <c:pt idx="66">
                  <c:v>0.37</c:v>
                </c:pt>
                <c:pt idx="67">
                  <c:v>0.34</c:v>
                </c:pt>
                <c:pt idx="68">
                  <c:v>0.36</c:v>
                </c:pt>
                <c:pt idx="69">
                  <c:v>0.39</c:v>
                </c:pt>
                <c:pt idx="70">
                  <c:v>0.42</c:v>
                </c:pt>
                <c:pt idx="71">
                  <c:v>0.57999999999999996</c:v>
                </c:pt>
                <c:pt idx="72">
                  <c:v>0.57999999999999996</c:v>
                </c:pt>
                <c:pt idx="73">
                  <c:v>0.69</c:v>
                </c:pt>
                <c:pt idx="74">
                  <c:v>0.84</c:v>
                </c:pt>
                <c:pt idx="75">
                  <c:v>0.75</c:v>
                </c:pt>
                <c:pt idx="76">
                  <c:v>0.69</c:v>
                </c:pt>
                <c:pt idx="77">
                  <c:v>0.84</c:v>
                </c:pt>
                <c:pt idx="78">
                  <c:v>0.78</c:v>
                </c:pt>
                <c:pt idx="79">
                  <c:v>0.9</c:v>
                </c:pt>
                <c:pt idx="80">
                  <c:v>0.93</c:v>
                </c:pt>
                <c:pt idx="81">
                  <c:v>0.89</c:v>
                </c:pt>
                <c:pt idx="82">
                  <c:v>0.91</c:v>
                </c:pt>
                <c:pt idx="83">
                  <c:v>0.91</c:v>
                </c:pt>
                <c:pt idx="84">
                  <c:v>0.86</c:v>
                </c:pt>
                <c:pt idx="85">
                  <c:v>0.95</c:v>
                </c:pt>
                <c:pt idx="86">
                  <c:v>0.93</c:v>
                </c:pt>
                <c:pt idx="87">
                  <c:v>0.84</c:v>
                </c:pt>
                <c:pt idx="88">
                  <c:v>0.85</c:v>
                </c:pt>
                <c:pt idx="89">
                  <c:v>0.83</c:v>
                </c:pt>
                <c:pt idx="90">
                  <c:v>0.85</c:v>
                </c:pt>
                <c:pt idx="91">
                  <c:v>0.71</c:v>
                </c:pt>
                <c:pt idx="92">
                  <c:v>0.61</c:v>
                </c:pt>
                <c:pt idx="93">
                  <c:v>0.8</c:v>
                </c:pt>
                <c:pt idx="94">
                  <c:v>0.88</c:v>
                </c:pt>
                <c:pt idx="95">
                  <c:v>0.74</c:v>
                </c:pt>
                <c:pt idx="96">
                  <c:v>0.68</c:v>
                </c:pt>
                <c:pt idx="97">
                  <c:v>0.8</c:v>
                </c:pt>
                <c:pt idx="98">
                  <c:v>0.68</c:v>
                </c:pt>
                <c:pt idx="99">
                  <c:v>0.7</c:v>
                </c:pt>
                <c:pt idx="100">
                  <c:v>0.57999999999999996</c:v>
                </c:pt>
                <c:pt idx="101">
                  <c:v>0.87</c:v>
                </c:pt>
                <c:pt idx="102">
                  <c:v>0.7</c:v>
                </c:pt>
                <c:pt idx="103">
                  <c:v>0.82</c:v>
                </c:pt>
                <c:pt idx="104">
                  <c:v>0.73</c:v>
                </c:pt>
                <c:pt idx="105">
                  <c:v>0.64</c:v>
                </c:pt>
                <c:pt idx="106">
                  <c:v>0.8</c:v>
                </c:pt>
                <c:pt idx="107">
                  <c:v>0.78</c:v>
                </c:pt>
                <c:pt idx="108">
                  <c:v>0.77</c:v>
                </c:pt>
                <c:pt idx="109">
                  <c:v>0.86</c:v>
                </c:pt>
                <c:pt idx="110">
                  <c:v>0.91</c:v>
                </c:pt>
                <c:pt idx="111">
                  <c:v>1.06</c:v>
                </c:pt>
                <c:pt idx="112">
                  <c:v>0.76</c:v>
                </c:pt>
                <c:pt idx="113">
                  <c:v>0.73</c:v>
                </c:pt>
                <c:pt idx="114">
                  <c:v>0.79</c:v>
                </c:pt>
                <c:pt idx="115">
                  <c:v>0.8</c:v>
                </c:pt>
                <c:pt idx="116">
                  <c:v>0.72</c:v>
                </c:pt>
                <c:pt idx="117">
                  <c:v>0.89</c:v>
                </c:pt>
                <c:pt idx="118">
                  <c:v>1.03</c:v>
                </c:pt>
                <c:pt idx="119">
                  <c:v>1.01</c:v>
                </c:pt>
                <c:pt idx="120">
                  <c:v>1.0900000000000001</c:v>
                </c:pt>
                <c:pt idx="121">
                  <c:v>1.02</c:v>
                </c:pt>
                <c:pt idx="122">
                  <c:v>1.04</c:v>
                </c:pt>
                <c:pt idx="123">
                  <c:v>1.1399999999999999</c:v>
                </c:pt>
                <c:pt idx="124">
                  <c:v>1.17</c:v>
                </c:pt>
                <c:pt idx="125">
                  <c:v>1.1200000000000001</c:v>
                </c:pt>
                <c:pt idx="126">
                  <c:v>1.04</c:v>
                </c:pt>
                <c:pt idx="127">
                  <c:v>1.07</c:v>
                </c:pt>
                <c:pt idx="128">
                  <c:v>1.1200000000000001</c:v>
                </c:pt>
                <c:pt idx="129">
                  <c:v>1.03</c:v>
                </c:pt>
                <c:pt idx="130">
                  <c:v>1.1100000000000001</c:v>
                </c:pt>
                <c:pt idx="131">
                  <c:v>1.02</c:v>
                </c:pt>
                <c:pt idx="132">
                  <c:v>1</c:v>
                </c:pt>
                <c:pt idx="133">
                  <c:v>1.04</c:v>
                </c:pt>
                <c:pt idx="134">
                  <c:v>0.95</c:v>
                </c:pt>
                <c:pt idx="135">
                  <c:v>0.94</c:v>
                </c:pt>
                <c:pt idx="136">
                  <c:v>1.02</c:v>
                </c:pt>
                <c:pt idx="137">
                  <c:v>0.96</c:v>
                </c:pt>
                <c:pt idx="138">
                  <c:v>0.86</c:v>
                </c:pt>
                <c:pt idx="139">
                  <c:v>1.01</c:v>
                </c:pt>
                <c:pt idx="140">
                  <c:v>1.1599999999999999</c:v>
                </c:pt>
                <c:pt idx="141">
                  <c:v>1.26</c:v>
                </c:pt>
                <c:pt idx="142">
                  <c:v>1.1499999999999999</c:v>
                </c:pt>
                <c:pt idx="143">
                  <c:v>1.39</c:v>
                </c:pt>
                <c:pt idx="144">
                  <c:v>1.28</c:v>
                </c:pt>
                <c:pt idx="145">
                  <c:v>1.17</c:v>
                </c:pt>
              </c:numCache>
            </c:numRef>
          </c:val>
          <c:smooth val="0"/>
          <c:extLst>
            <c:ext xmlns:c16="http://schemas.microsoft.com/office/drawing/2014/chart" uri="{C3380CC4-5D6E-409C-BE32-E72D297353CC}">
              <c16:uniqueId val="{00000003-438B-E645-99B1-6C5A785C8A00}"/>
            </c:ext>
          </c:extLst>
        </c:ser>
        <c:ser>
          <c:idx val="4"/>
          <c:order val="4"/>
          <c:tx>
            <c:v>BAbip</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'[1]Hist. Tm per Gm Data and Charts'!$I$4:$I$149</c:f>
              <c:numCache>
                <c:formatCode>General</c:formatCode>
                <c:ptCount val="146"/>
                <c:pt idx="25">
                  <c:v>0.35199999999999998</c:v>
                </c:pt>
                <c:pt idx="26">
                  <c:v>0.33900000000000002</c:v>
                </c:pt>
                <c:pt idx="27">
                  <c:v>0.32</c:v>
                </c:pt>
                <c:pt idx="28">
                  <c:v>0.29699999999999999</c:v>
                </c:pt>
                <c:pt idx="29">
                  <c:v>0.315</c:v>
                </c:pt>
                <c:pt idx="30">
                  <c:v>0.316</c:v>
                </c:pt>
                <c:pt idx="31">
                  <c:v>0.32600000000000001</c:v>
                </c:pt>
                <c:pt idx="32">
                  <c:v>0.26700000000000002</c:v>
                </c:pt>
                <c:pt idx="33">
                  <c:v>0.27200000000000002</c:v>
                </c:pt>
                <c:pt idx="34">
                  <c:v>0.27900000000000003</c:v>
                </c:pt>
                <c:pt idx="35">
                  <c:v>0.29699999999999999</c:v>
                </c:pt>
                <c:pt idx="36">
                  <c:v>0.3</c:v>
                </c:pt>
                <c:pt idx="37">
                  <c:v>0.28399999999999997</c:v>
                </c:pt>
                <c:pt idx="38">
                  <c:v>0.27900000000000003</c:v>
                </c:pt>
                <c:pt idx="39">
                  <c:v>0.27700000000000002</c:v>
                </c:pt>
                <c:pt idx="40">
                  <c:v>0.27400000000000002</c:v>
                </c:pt>
                <c:pt idx="41">
                  <c:v>0.27200000000000002</c:v>
                </c:pt>
                <c:pt idx="42">
                  <c:v>0.27300000000000002</c:v>
                </c:pt>
                <c:pt idx="43">
                  <c:v>0.28199999999999997</c:v>
                </c:pt>
                <c:pt idx="44">
                  <c:v>0.34799999999999998</c:v>
                </c:pt>
                <c:pt idx="45">
                  <c:v>0.378</c:v>
                </c:pt>
                <c:pt idx="46">
                  <c:v>0.36599999999999999</c:v>
                </c:pt>
                <c:pt idx="47">
                  <c:v>0.39400000000000002</c:v>
                </c:pt>
                <c:pt idx="48">
                  <c:v>0.35899999999999999</c:v>
                </c:pt>
                <c:pt idx="49">
                  <c:v>0.30299999999999999</c:v>
                </c:pt>
                <c:pt idx="50">
                  <c:v>0.4</c:v>
                </c:pt>
                <c:pt idx="51">
                  <c:v>0.34499999999999997</c:v>
                </c:pt>
                <c:pt idx="52">
                  <c:v>0.38100000000000001</c:v>
                </c:pt>
                <c:pt idx="53">
                  <c:v>0.34899999999999998</c:v>
                </c:pt>
                <c:pt idx="54">
                  <c:v>0.30599999999999999</c:v>
                </c:pt>
                <c:pt idx="55">
                  <c:v>0.31900000000000001</c:v>
                </c:pt>
                <c:pt idx="56">
                  <c:v>0.32400000000000001</c:v>
                </c:pt>
                <c:pt idx="57">
                  <c:v>0.318</c:v>
                </c:pt>
                <c:pt idx="58">
                  <c:v>0.33</c:v>
                </c:pt>
                <c:pt idx="59">
                  <c:v>0.34</c:v>
                </c:pt>
                <c:pt idx="60">
                  <c:v>0.33700000000000002</c:v>
                </c:pt>
                <c:pt idx="61">
                  <c:v>0.35299999999999998</c:v>
                </c:pt>
                <c:pt idx="62">
                  <c:v>0.34300000000000003</c:v>
                </c:pt>
                <c:pt idx="63">
                  <c:v>0.28999999999999998</c:v>
                </c:pt>
                <c:pt idx="64">
                  <c:v>0.28399999999999997</c:v>
                </c:pt>
                <c:pt idx="65">
                  <c:v>0.28000000000000003</c:v>
                </c:pt>
                <c:pt idx="66">
                  <c:v>0.27</c:v>
                </c:pt>
                <c:pt idx="67">
                  <c:v>0.33100000000000002</c:v>
                </c:pt>
                <c:pt idx="68">
                  <c:v>0.27800000000000002</c:v>
                </c:pt>
                <c:pt idx="69">
                  <c:v>0.32400000000000001</c:v>
                </c:pt>
                <c:pt idx="70">
                  <c:v>0.27700000000000002</c:v>
                </c:pt>
                <c:pt idx="71">
                  <c:v>0.32900000000000001</c:v>
                </c:pt>
                <c:pt idx="72">
                  <c:v>0.32700000000000001</c:v>
                </c:pt>
                <c:pt idx="73">
                  <c:v>0.27700000000000002</c:v>
                </c:pt>
                <c:pt idx="74">
                  <c:v>0.28000000000000003</c:v>
                </c:pt>
                <c:pt idx="75">
                  <c:v>0.27500000000000002</c:v>
                </c:pt>
                <c:pt idx="76">
                  <c:v>0.27100000000000002</c:v>
                </c:pt>
                <c:pt idx="77">
                  <c:v>0.28000000000000003</c:v>
                </c:pt>
                <c:pt idx="78">
                  <c:v>0.27500000000000002</c:v>
                </c:pt>
                <c:pt idx="79">
                  <c:v>0.27200000000000002</c:v>
                </c:pt>
                <c:pt idx="80">
                  <c:v>0.27400000000000002</c:v>
                </c:pt>
                <c:pt idx="81">
                  <c:v>0.27500000000000002</c:v>
                </c:pt>
                <c:pt idx="82">
                  <c:v>0.27700000000000002</c:v>
                </c:pt>
                <c:pt idx="83">
                  <c:v>0.27500000000000002</c:v>
                </c:pt>
                <c:pt idx="84">
                  <c:v>0.27700000000000002</c:v>
                </c:pt>
                <c:pt idx="85">
                  <c:v>0.27900000000000003</c:v>
                </c:pt>
                <c:pt idx="86">
                  <c:v>0.28100000000000003</c:v>
                </c:pt>
                <c:pt idx="87">
                  <c:v>0.27300000000000002</c:v>
                </c:pt>
                <c:pt idx="88">
                  <c:v>0.27900000000000003</c:v>
                </c:pt>
                <c:pt idx="89">
                  <c:v>0.27400000000000002</c:v>
                </c:pt>
                <c:pt idx="90">
                  <c:v>0.27600000000000002</c:v>
                </c:pt>
                <c:pt idx="91">
                  <c:v>0.27400000000000002</c:v>
                </c:pt>
                <c:pt idx="92">
                  <c:v>0.26900000000000002</c:v>
                </c:pt>
                <c:pt idx="93">
                  <c:v>0.27600000000000002</c:v>
                </c:pt>
                <c:pt idx="94">
                  <c:v>0.28100000000000003</c:v>
                </c:pt>
                <c:pt idx="95">
                  <c:v>0.27600000000000002</c:v>
                </c:pt>
                <c:pt idx="96">
                  <c:v>0.27200000000000002</c:v>
                </c:pt>
                <c:pt idx="97">
                  <c:v>0.28100000000000003</c:v>
                </c:pt>
                <c:pt idx="98">
                  <c:v>0.28199999999999997</c:v>
                </c:pt>
                <c:pt idx="99">
                  <c:v>0.28199999999999997</c:v>
                </c:pt>
                <c:pt idx="100">
                  <c:v>0.28100000000000003</c:v>
                </c:pt>
                <c:pt idx="101">
                  <c:v>0.28699999999999998</c:v>
                </c:pt>
                <c:pt idx="102">
                  <c:v>0.28000000000000003</c:v>
                </c:pt>
                <c:pt idx="103">
                  <c:v>0.28599999999999998</c:v>
                </c:pt>
                <c:pt idx="104">
                  <c:v>0.28699999999999998</c:v>
                </c:pt>
                <c:pt idx="105">
                  <c:v>0.27900000000000003</c:v>
                </c:pt>
                <c:pt idx="106">
                  <c:v>0.28399999999999997</c:v>
                </c:pt>
                <c:pt idx="107">
                  <c:v>0.28499999999999998</c:v>
                </c:pt>
                <c:pt idx="108">
                  <c:v>0.28599999999999998</c:v>
                </c:pt>
                <c:pt idx="109">
                  <c:v>0.28100000000000003</c:v>
                </c:pt>
                <c:pt idx="110">
                  <c:v>0.28599999999999998</c:v>
                </c:pt>
                <c:pt idx="111">
                  <c:v>0.28899999999999998</c:v>
                </c:pt>
                <c:pt idx="112">
                  <c:v>0.28199999999999997</c:v>
                </c:pt>
                <c:pt idx="113">
                  <c:v>0.28299999999999997</c:v>
                </c:pt>
                <c:pt idx="114">
                  <c:v>0.28699999999999998</c:v>
                </c:pt>
                <c:pt idx="115">
                  <c:v>0.28499999999999998</c:v>
                </c:pt>
                <c:pt idx="116">
                  <c:v>0.28499999999999998</c:v>
                </c:pt>
                <c:pt idx="117">
                  <c:v>0.29399999999999998</c:v>
                </c:pt>
                <c:pt idx="118">
                  <c:v>0.3</c:v>
                </c:pt>
                <c:pt idx="119">
                  <c:v>0.29799999999999999</c:v>
                </c:pt>
                <c:pt idx="120">
                  <c:v>0.30099999999999999</c:v>
                </c:pt>
                <c:pt idx="121">
                  <c:v>0.30099999999999999</c:v>
                </c:pt>
                <c:pt idx="122">
                  <c:v>0.29899999999999999</c:v>
                </c:pt>
                <c:pt idx="123">
                  <c:v>0.30199999999999999</c:v>
                </c:pt>
                <c:pt idx="124">
                  <c:v>0.3</c:v>
                </c:pt>
                <c:pt idx="125">
                  <c:v>0.29599999999999999</c:v>
                </c:pt>
                <c:pt idx="126">
                  <c:v>0.29299999999999998</c:v>
                </c:pt>
                <c:pt idx="127">
                  <c:v>0.29399999999999998</c:v>
                </c:pt>
                <c:pt idx="128">
                  <c:v>0.29699999999999999</c:v>
                </c:pt>
                <c:pt idx="129">
                  <c:v>0.29499999999999998</c:v>
                </c:pt>
                <c:pt idx="130">
                  <c:v>0.30099999999999999</c:v>
                </c:pt>
                <c:pt idx="131">
                  <c:v>0.30199999999999999</c:v>
                </c:pt>
                <c:pt idx="132">
                  <c:v>0.3</c:v>
                </c:pt>
                <c:pt idx="133">
                  <c:v>0.29899999999999999</c:v>
                </c:pt>
                <c:pt idx="134">
                  <c:v>0.29699999999999999</c:v>
                </c:pt>
                <c:pt idx="135">
                  <c:v>0.29499999999999998</c:v>
                </c:pt>
                <c:pt idx="136">
                  <c:v>0.29699999999999999</c:v>
                </c:pt>
                <c:pt idx="137">
                  <c:v>0.29699999999999999</c:v>
                </c:pt>
                <c:pt idx="138">
                  <c:v>0.29799999999999999</c:v>
                </c:pt>
                <c:pt idx="139">
                  <c:v>0.29899999999999999</c:v>
                </c:pt>
                <c:pt idx="140">
                  <c:v>0.3</c:v>
                </c:pt>
                <c:pt idx="141">
                  <c:v>0.3</c:v>
                </c:pt>
                <c:pt idx="142">
                  <c:v>0.29499999999999998</c:v>
                </c:pt>
                <c:pt idx="143">
                  <c:v>0.29799999999999999</c:v>
                </c:pt>
                <c:pt idx="144">
                  <c:v>0.29199999999999998</c:v>
                </c:pt>
                <c:pt idx="145">
                  <c:v>0.28899999999999998</c:v>
                </c:pt>
              </c:numCache>
            </c:numRef>
          </c:val>
          <c:smooth val="0"/>
          <c:extLst>
            <c:ext xmlns:c16="http://schemas.microsoft.com/office/drawing/2014/chart" uri="{C3380CC4-5D6E-409C-BE32-E72D297353CC}">
              <c16:uniqueId val="{00000004-438B-E645-99B1-6C5A785C8A00}"/>
            </c:ext>
          </c:extLst>
        </c:ser>
        <c:dLbls>
          <c:showLegendKey val="0"/>
          <c:showVal val="0"/>
          <c:showCatName val="0"/>
          <c:showSerName val="0"/>
          <c:showPercent val="0"/>
          <c:showBubbleSize val="0"/>
        </c:dLbls>
        <c:smooth val="0"/>
        <c:axId val="585990255"/>
        <c:axId val="585801631"/>
      </c:lineChart>
      <c:catAx>
        <c:axId val="585990255"/>
        <c:scaling>
          <c:orientation val="minMax"/>
        </c:scaling>
        <c:delete val="1"/>
        <c:axPos val="b"/>
        <c:numFmt formatCode="General" sourceLinked="1"/>
        <c:majorTickMark val="none"/>
        <c:minorTickMark val="none"/>
        <c:tickLblPos val="nextTo"/>
        <c:crossAx val="585801631"/>
        <c:crosses val="autoZero"/>
        <c:auto val="1"/>
        <c:lblAlgn val="ctr"/>
        <c:lblOffset val="100"/>
        <c:noMultiLvlLbl val="0"/>
      </c:catAx>
      <c:valAx>
        <c:axId val="585801631"/>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859902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400"/>
              <a:t>Game Outcomes/Tm/Gm:</a:t>
            </a:r>
            <a:r>
              <a:rPr lang="en-US" sz="1400" baseline="0"/>
              <a:t> 1876 - 2021</a:t>
            </a:r>
            <a:endParaRPr lang="en-US" sz="1400"/>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lineChart>
        <c:grouping val="standard"/>
        <c:varyColors val="0"/>
        <c:ser>
          <c:idx val="0"/>
          <c:order val="0"/>
          <c:tx>
            <c:v>R/G</c:v>
          </c:tx>
          <c:spPr>
            <a:ln w="34925" cap="rnd">
              <a:solidFill>
                <a:schemeClr val="accent1"/>
              </a:solidFill>
              <a:round/>
            </a:ln>
            <a:effectLst>
              <a:outerShdw blurRad="57150" dist="19050" dir="5400000" algn="ctr" rotWithShape="0">
                <a:srgbClr val="000000">
                  <a:alpha val="63000"/>
                </a:srgbClr>
              </a:outerShdw>
            </a:effectLst>
          </c:spPr>
          <c:marker>
            <c:symbol val="none"/>
          </c:marker>
          <c:val>
            <c:numRef>
              <c:f>'[1]Hist. Tm per Gm Data and Charts'!$J$4:$J$149</c:f>
              <c:numCache>
                <c:formatCode>General</c:formatCode>
                <c:ptCount val="146"/>
                <c:pt idx="0">
                  <c:v>5.9</c:v>
                </c:pt>
                <c:pt idx="1">
                  <c:v>5.67</c:v>
                </c:pt>
                <c:pt idx="2">
                  <c:v>5.17</c:v>
                </c:pt>
                <c:pt idx="3">
                  <c:v>5.31</c:v>
                </c:pt>
                <c:pt idx="4">
                  <c:v>4.6900000000000004</c:v>
                </c:pt>
                <c:pt idx="5">
                  <c:v>5.0999999999999996</c:v>
                </c:pt>
                <c:pt idx="6">
                  <c:v>5.33</c:v>
                </c:pt>
                <c:pt idx="7">
                  <c:v>5.75</c:v>
                </c:pt>
                <c:pt idx="8">
                  <c:v>5.45</c:v>
                </c:pt>
                <c:pt idx="9">
                  <c:v>5.22</c:v>
                </c:pt>
                <c:pt idx="10">
                  <c:v>5.49</c:v>
                </c:pt>
                <c:pt idx="11">
                  <c:v>6.35</c:v>
                </c:pt>
                <c:pt idx="12">
                  <c:v>4.88</c:v>
                </c:pt>
                <c:pt idx="13">
                  <c:v>5.97</c:v>
                </c:pt>
                <c:pt idx="14">
                  <c:v>6.02</c:v>
                </c:pt>
                <c:pt idx="15">
                  <c:v>5.7</c:v>
                </c:pt>
                <c:pt idx="16">
                  <c:v>5.1100000000000003</c:v>
                </c:pt>
                <c:pt idx="17">
                  <c:v>6.57</c:v>
                </c:pt>
                <c:pt idx="18">
                  <c:v>7.39</c:v>
                </c:pt>
                <c:pt idx="19">
                  <c:v>6.6</c:v>
                </c:pt>
                <c:pt idx="20">
                  <c:v>6.04</c:v>
                </c:pt>
                <c:pt idx="21">
                  <c:v>5.91</c:v>
                </c:pt>
                <c:pt idx="22">
                  <c:v>4.96</c:v>
                </c:pt>
                <c:pt idx="23">
                  <c:v>5.25</c:v>
                </c:pt>
                <c:pt idx="24">
                  <c:v>5.22</c:v>
                </c:pt>
                <c:pt idx="25">
                  <c:v>4.99</c:v>
                </c:pt>
                <c:pt idx="26">
                  <c:v>4.4400000000000004</c:v>
                </c:pt>
                <c:pt idx="27">
                  <c:v>4.4400000000000004</c:v>
                </c:pt>
                <c:pt idx="28">
                  <c:v>3.73</c:v>
                </c:pt>
                <c:pt idx="29">
                  <c:v>3.9</c:v>
                </c:pt>
                <c:pt idx="30">
                  <c:v>3.62</c:v>
                </c:pt>
                <c:pt idx="31">
                  <c:v>3.53</c:v>
                </c:pt>
                <c:pt idx="32">
                  <c:v>3.38</c:v>
                </c:pt>
                <c:pt idx="33">
                  <c:v>3.55</c:v>
                </c:pt>
                <c:pt idx="34">
                  <c:v>3.84</c:v>
                </c:pt>
                <c:pt idx="35">
                  <c:v>4.51</c:v>
                </c:pt>
                <c:pt idx="36">
                  <c:v>4.5199999999999996</c:v>
                </c:pt>
                <c:pt idx="37">
                  <c:v>4.04</c:v>
                </c:pt>
                <c:pt idx="38">
                  <c:v>3.87</c:v>
                </c:pt>
                <c:pt idx="39">
                  <c:v>3.81</c:v>
                </c:pt>
                <c:pt idx="40">
                  <c:v>3.56</c:v>
                </c:pt>
                <c:pt idx="41">
                  <c:v>3.58</c:v>
                </c:pt>
                <c:pt idx="42">
                  <c:v>3.63</c:v>
                </c:pt>
                <c:pt idx="43">
                  <c:v>3.87</c:v>
                </c:pt>
                <c:pt idx="44">
                  <c:v>4.4000000000000004</c:v>
                </c:pt>
                <c:pt idx="45">
                  <c:v>4.88</c:v>
                </c:pt>
                <c:pt idx="46">
                  <c:v>4.99</c:v>
                </c:pt>
                <c:pt idx="47">
                  <c:v>4.99</c:v>
                </c:pt>
                <c:pt idx="48">
                  <c:v>4.9000000000000004</c:v>
                </c:pt>
                <c:pt idx="49">
                  <c:v>5.24</c:v>
                </c:pt>
                <c:pt idx="50">
                  <c:v>4.83</c:v>
                </c:pt>
                <c:pt idx="51">
                  <c:v>4.84</c:v>
                </c:pt>
                <c:pt idx="52">
                  <c:v>4.83</c:v>
                </c:pt>
                <c:pt idx="53">
                  <c:v>5.31</c:v>
                </c:pt>
                <c:pt idx="54">
                  <c:v>5.51</c:v>
                </c:pt>
                <c:pt idx="55">
                  <c:v>4.84</c:v>
                </c:pt>
                <c:pt idx="56">
                  <c:v>4.88</c:v>
                </c:pt>
                <c:pt idx="57">
                  <c:v>4.55</c:v>
                </c:pt>
                <c:pt idx="58">
                  <c:v>4.8899999999999997</c:v>
                </c:pt>
                <c:pt idx="59">
                  <c:v>5.04</c:v>
                </c:pt>
                <c:pt idx="60">
                  <c:v>5.24</c:v>
                </c:pt>
                <c:pt idx="61">
                  <c:v>4.99</c:v>
                </c:pt>
                <c:pt idx="62">
                  <c:v>4.96</c:v>
                </c:pt>
                <c:pt idx="63">
                  <c:v>4.8600000000000003</c:v>
                </c:pt>
                <c:pt idx="64">
                  <c:v>4.75</c:v>
                </c:pt>
                <c:pt idx="65">
                  <c:v>4.5199999999999996</c:v>
                </c:pt>
                <c:pt idx="66">
                  <c:v>4.17</c:v>
                </c:pt>
                <c:pt idx="67">
                  <c:v>4.1100000000000003</c:v>
                </c:pt>
                <c:pt idx="68">
                  <c:v>4.2300000000000004</c:v>
                </c:pt>
                <c:pt idx="69">
                  <c:v>4.28</c:v>
                </c:pt>
                <c:pt idx="70">
                  <c:v>4.17</c:v>
                </c:pt>
                <c:pt idx="71">
                  <c:v>4.47</c:v>
                </c:pt>
                <c:pt idx="72">
                  <c:v>4.62</c:v>
                </c:pt>
                <c:pt idx="73">
                  <c:v>4.6100000000000003</c:v>
                </c:pt>
                <c:pt idx="74">
                  <c:v>4.8499999999999996</c:v>
                </c:pt>
                <c:pt idx="75">
                  <c:v>4.55</c:v>
                </c:pt>
                <c:pt idx="76">
                  <c:v>4.18</c:v>
                </c:pt>
                <c:pt idx="77">
                  <c:v>4.6100000000000003</c:v>
                </c:pt>
                <c:pt idx="78">
                  <c:v>4.38</c:v>
                </c:pt>
                <c:pt idx="79">
                  <c:v>4.49</c:v>
                </c:pt>
                <c:pt idx="80">
                  <c:v>4.45</c:v>
                </c:pt>
                <c:pt idx="81">
                  <c:v>4.3099999999999996</c:v>
                </c:pt>
                <c:pt idx="82">
                  <c:v>4.28</c:v>
                </c:pt>
                <c:pt idx="83">
                  <c:v>4.38</c:v>
                </c:pt>
                <c:pt idx="84">
                  <c:v>4.3099999999999996</c:v>
                </c:pt>
                <c:pt idx="85">
                  <c:v>4.53</c:v>
                </c:pt>
                <c:pt idx="86">
                  <c:v>4.46</c:v>
                </c:pt>
                <c:pt idx="87">
                  <c:v>3.95</c:v>
                </c:pt>
                <c:pt idx="88">
                  <c:v>4.04</c:v>
                </c:pt>
                <c:pt idx="89">
                  <c:v>3.99</c:v>
                </c:pt>
                <c:pt idx="90">
                  <c:v>3.99</c:v>
                </c:pt>
                <c:pt idx="91">
                  <c:v>3.77</c:v>
                </c:pt>
                <c:pt idx="92">
                  <c:v>3.42</c:v>
                </c:pt>
                <c:pt idx="93">
                  <c:v>4.07</c:v>
                </c:pt>
                <c:pt idx="94">
                  <c:v>4.34</c:v>
                </c:pt>
                <c:pt idx="95">
                  <c:v>3.89</c:v>
                </c:pt>
                <c:pt idx="96">
                  <c:v>3.69</c:v>
                </c:pt>
                <c:pt idx="97">
                  <c:v>4.21</c:v>
                </c:pt>
                <c:pt idx="98">
                  <c:v>4.12</c:v>
                </c:pt>
                <c:pt idx="99">
                  <c:v>4.21</c:v>
                </c:pt>
                <c:pt idx="100">
                  <c:v>3.99</c:v>
                </c:pt>
                <c:pt idx="101">
                  <c:v>4.47</c:v>
                </c:pt>
                <c:pt idx="102">
                  <c:v>4.0999999999999996</c:v>
                </c:pt>
                <c:pt idx="103">
                  <c:v>4.46</c:v>
                </c:pt>
                <c:pt idx="104">
                  <c:v>4.29</c:v>
                </c:pt>
                <c:pt idx="105">
                  <c:v>4</c:v>
                </c:pt>
                <c:pt idx="106">
                  <c:v>4.3</c:v>
                </c:pt>
                <c:pt idx="107">
                  <c:v>4.3099999999999996</c:v>
                </c:pt>
                <c:pt idx="108">
                  <c:v>4.26</c:v>
                </c:pt>
                <c:pt idx="109">
                  <c:v>4.33</c:v>
                </c:pt>
                <c:pt idx="110">
                  <c:v>4.41</c:v>
                </c:pt>
                <c:pt idx="111">
                  <c:v>4.72</c:v>
                </c:pt>
                <c:pt idx="112">
                  <c:v>4.1399999999999997</c:v>
                </c:pt>
                <c:pt idx="113">
                  <c:v>4.13</c:v>
                </c:pt>
                <c:pt idx="114">
                  <c:v>4.26</c:v>
                </c:pt>
                <c:pt idx="115">
                  <c:v>4.3099999999999996</c:v>
                </c:pt>
                <c:pt idx="116">
                  <c:v>4.12</c:v>
                </c:pt>
                <c:pt idx="117">
                  <c:v>4.5999999999999996</c:v>
                </c:pt>
                <c:pt idx="118">
                  <c:v>4.92</c:v>
                </c:pt>
                <c:pt idx="119">
                  <c:v>4.8499999999999996</c:v>
                </c:pt>
                <c:pt idx="120">
                  <c:v>5.04</c:v>
                </c:pt>
                <c:pt idx="121">
                  <c:v>4.7699999999999996</c:v>
                </c:pt>
                <c:pt idx="122">
                  <c:v>4.79</c:v>
                </c:pt>
                <c:pt idx="123">
                  <c:v>5.08</c:v>
                </c:pt>
                <c:pt idx="124">
                  <c:v>5.14</c:v>
                </c:pt>
                <c:pt idx="125">
                  <c:v>4.78</c:v>
                </c:pt>
                <c:pt idx="126">
                  <c:v>4.62</c:v>
                </c:pt>
                <c:pt idx="127">
                  <c:v>4.7300000000000004</c:v>
                </c:pt>
                <c:pt idx="128">
                  <c:v>4.8099999999999996</c:v>
                </c:pt>
                <c:pt idx="129">
                  <c:v>4.59</c:v>
                </c:pt>
                <c:pt idx="130">
                  <c:v>4.8600000000000003</c:v>
                </c:pt>
                <c:pt idx="131">
                  <c:v>4.8</c:v>
                </c:pt>
                <c:pt idx="132">
                  <c:v>4.6500000000000004</c:v>
                </c:pt>
                <c:pt idx="133">
                  <c:v>4.6100000000000003</c:v>
                </c:pt>
                <c:pt idx="134">
                  <c:v>4.38</c:v>
                </c:pt>
                <c:pt idx="135">
                  <c:v>4.28</c:v>
                </c:pt>
                <c:pt idx="136">
                  <c:v>4.32</c:v>
                </c:pt>
                <c:pt idx="137">
                  <c:v>4.17</c:v>
                </c:pt>
                <c:pt idx="138">
                  <c:v>4.07</c:v>
                </c:pt>
                <c:pt idx="139">
                  <c:v>4.25</c:v>
                </c:pt>
                <c:pt idx="140">
                  <c:v>4.4800000000000004</c:v>
                </c:pt>
                <c:pt idx="141">
                  <c:v>4.6500000000000004</c:v>
                </c:pt>
                <c:pt idx="142">
                  <c:v>4.45</c:v>
                </c:pt>
                <c:pt idx="143">
                  <c:v>4.83</c:v>
                </c:pt>
                <c:pt idx="144">
                  <c:v>4.6500000000000004</c:v>
                </c:pt>
                <c:pt idx="145">
                  <c:v>4.41</c:v>
                </c:pt>
              </c:numCache>
            </c:numRef>
          </c:val>
          <c:smooth val="0"/>
          <c:extLst>
            <c:ext xmlns:c16="http://schemas.microsoft.com/office/drawing/2014/chart" uri="{C3380CC4-5D6E-409C-BE32-E72D297353CC}">
              <c16:uniqueId val="{00000000-815B-AD46-A509-6F1FD7738688}"/>
            </c:ext>
          </c:extLst>
        </c:ser>
        <c:ser>
          <c:idx val="1"/>
          <c:order val="1"/>
          <c:tx>
            <c:v>SO/BB</c:v>
          </c:tx>
          <c:spPr>
            <a:ln w="34925" cap="rnd">
              <a:solidFill>
                <a:schemeClr val="accent2"/>
              </a:solidFill>
              <a:round/>
            </a:ln>
            <a:effectLst>
              <a:outerShdw blurRad="57150" dist="19050" dir="5400000" algn="ctr" rotWithShape="0">
                <a:srgbClr val="000000">
                  <a:alpha val="63000"/>
                </a:srgbClr>
              </a:outerShdw>
            </a:effectLst>
          </c:spPr>
          <c:marker>
            <c:symbol val="none"/>
          </c:marker>
          <c:val>
            <c:numRef>
              <c:f>'[1]Hist. Tm per Gm Data and Charts'!$K$4:$K$149</c:f>
              <c:numCache>
                <c:formatCode>General</c:formatCode>
                <c:ptCount val="146"/>
                <c:pt idx="0">
                  <c:v>1.75</c:v>
                </c:pt>
                <c:pt idx="1">
                  <c:v>2.1</c:v>
                </c:pt>
                <c:pt idx="2">
                  <c:v>2.97</c:v>
                </c:pt>
                <c:pt idx="3">
                  <c:v>3.63</c:v>
                </c:pt>
                <c:pt idx="4">
                  <c:v>2.69</c:v>
                </c:pt>
                <c:pt idx="5">
                  <c:v>1.72</c:v>
                </c:pt>
                <c:pt idx="6">
                  <c:v>2.1</c:v>
                </c:pt>
                <c:pt idx="7">
                  <c:v>2.27</c:v>
                </c:pt>
                <c:pt idx="8">
                  <c:v>3</c:v>
                </c:pt>
                <c:pt idx="9">
                  <c:v>1.9</c:v>
                </c:pt>
                <c:pt idx="10">
                  <c:v>1.62</c:v>
                </c:pt>
                <c:pt idx="11">
                  <c:v>0.98</c:v>
                </c:pt>
                <c:pt idx="12">
                  <c:v>1.74</c:v>
                </c:pt>
                <c:pt idx="13">
                  <c:v>1.05</c:v>
                </c:pt>
                <c:pt idx="14">
                  <c:v>0.93</c:v>
                </c:pt>
                <c:pt idx="15">
                  <c:v>0.95</c:v>
                </c:pt>
                <c:pt idx="16">
                  <c:v>0.97</c:v>
                </c:pt>
                <c:pt idx="17">
                  <c:v>0.54</c:v>
                </c:pt>
                <c:pt idx="18">
                  <c:v>0.56999999999999995</c:v>
                </c:pt>
                <c:pt idx="19">
                  <c:v>0.71</c:v>
                </c:pt>
                <c:pt idx="20">
                  <c:v>0.73</c:v>
                </c:pt>
                <c:pt idx="21">
                  <c:v>0.79</c:v>
                </c:pt>
                <c:pt idx="22">
                  <c:v>0.83</c:v>
                </c:pt>
                <c:pt idx="23">
                  <c:v>0.78</c:v>
                </c:pt>
                <c:pt idx="24">
                  <c:v>0.89</c:v>
                </c:pt>
                <c:pt idx="25">
                  <c:v>1.28</c:v>
                </c:pt>
                <c:pt idx="26">
                  <c:v>1.22</c:v>
                </c:pt>
                <c:pt idx="27">
                  <c:v>1.46</c:v>
                </c:pt>
                <c:pt idx="28">
                  <c:v>1.62</c:v>
                </c:pt>
                <c:pt idx="29">
                  <c:v>1.53</c:v>
                </c:pt>
                <c:pt idx="30">
                  <c:v>1.45</c:v>
                </c:pt>
                <c:pt idx="31">
                  <c:v>1.38</c:v>
                </c:pt>
                <c:pt idx="32">
                  <c:v>1.49</c:v>
                </c:pt>
                <c:pt idx="33">
                  <c:v>1.4</c:v>
                </c:pt>
                <c:pt idx="34">
                  <c:v>1.3</c:v>
                </c:pt>
                <c:pt idx="35">
                  <c:v>1.25</c:v>
                </c:pt>
                <c:pt idx="36">
                  <c:v>1.28</c:v>
                </c:pt>
                <c:pt idx="37">
                  <c:v>1.29</c:v>
                </c:pt>
                <c:pt idx="38">
                  <c:v>1.34</c:v>
                </c:pt>
                <c:pt idx="39">
                  <c:v>1.27</c:v>
                </c:pt>
                <c:pt idx="40">
                  <c:v>1.34</c:v>
                </c:pt>
                <c:pt idx="41">
                  <c:v>1.25</c:v>
                </c:pt>
                <c:pt idx="42">
                  <c:v>1.03</c:v>
                </c:pt>
                <c:pt idx="43">
                  <c:v>1.1499999999999999</c:v>
                </c:pt>
                <c:pt idx="44">
                  <c:v>1.1200000000000001</c:v>
                </c:pt>
                <c:pt idx="45">
                  <c:v>1.1200000000000001</c:v>
                </c:pt>
                <c:pt idx="46">
                  <c:v>1.06</c:v>
                </c:pt>
                <c:pt idx="47">
                  <c:v>1.01</c:v>
                </c:pt>
                <c:pt idx="48">
                  <c:v>1.05</c:v>
                </c:pt>
                <c:pt idx="49">
                  <c:v>0.96</c:v>
                </c:pt>
                <c:pt idx="50">
                  <c:v>0.97</c:v>
                </c:pt>
                <c:pt idx="51">
                  <c:v>1.02</c:v>
                </c:pt>
                <c:pt idx="52">
                  <c:v>1.03</c:v>
                </c:pt>
                <c:pt idx="53">
                  <c:v>0.96</c:v>
                </c:pt>
                <c:pt idx="54">
                  <c:v>1.1100000000000001</c:v>
                </c:pt>
                <c:pt idx="55">
                  <c:v>1.06</c:v>
                </c:pt>
                <c:pt idx="56">
                  <c:v>1.1200000000000001</c:v>
                </c:pt>
                <c:pt idx="57">
                  <c:v>1.0900000000000001</c:v>
                </c:pt>
                <c:pt idx="58">
                  <c:v>1.1299999999999999</c:v>
                </c:pt>
                <c:pt idx="59">
                  <c:v>1.06</c:v>
                </c:pt>
                <c:pt idx="60">
                  <c:v>1.01</c:v>
                </c:pt>
                <c:pt idx="61">
                  <c:v>1.1499999999999999</c:v>
                </c:pt>
                <c:pt idx="62">
                  <c:v>1.05</c:v>
                </c:pt>
                <c:pt idx="63">
                  <c:v>1.06</c:v>
                </c:pt>
                <c:pt idx="64">
                  <c:v>1.1399999999999999</c:v>
                </c:pt>
                <c:pt idx="65">
                  <c:v>1.05</c:v>
                </c:pt>
                <c:pt idx="66">
                  <c:v>1.06</c:v>
                </c:pt>
                <c:pt idx="67">
                  <c:v>1.08</c:v>
                </c:pt>
                <c:pt idx="68">
                  <c:v>1.08</c:v>
                </c:pt>
                <c:pt idx="69">
                  <c:v>1.05</c:v>
                </c:pt>
                <c:pt idx="70">
                  <c:v>1.1499999999999999</c:v>
                </c:pt>
                <c:pt idx="71">
                  <c:v>1.06</c:v>
                </c:pt>
                <c:pt idx="72">
                  <c:v>1.01</c:v>
                </c:pt>
                <c:pt idx="73">
                  <c:v>0.89</c:v>
                </c:pt>
                <c:pt idx="74">
                  <c:v>0.96</c:v>
                </c:pt>
                <c:pt idx="75">
                  <c:v>1.01</c:v>
                </c:pt>
                <c:pt idx="76">
                  <c:v>1.18</c:v>
                </c:pt>
                <c:pt idx="77">
                  <c:v>1.18</c:v>
                </c:pt>
                <c:pt idx="78">
                  <c:v>1.1299999999999999</c:v>
                </c:pt>
                <c:pt idx="79">
                  <c:v>1.2</c:v>
                </c:pt>
                <c:pt idx="80">
                  <c:v>1.28</c:v>
                </c:pt>
                <c:pt idx="81">
                  <c:v>1.46</c:v>
                </c:pt>
                <c:pt idx="82">
                  <c:v>1.5</c:v>
                </c:pt>
                <c:pt idx="83">
                  <c:v>1.54</c:v>
                </c:pt>
                <c:pt idx="84">
                  <c:v>1.53</c:v>
                </c:pt>
                <c:pt idx="85">
                  <c:v>1.51</c:v>
                </c:pt>
                <c:pt idx="86">
                  <c:v>1.61</c:v>
                </c:pt>
                <c:pt idx="87">
                  <c:v>1.96</c:v>
                </c:pt>
                <c:pt idx="88">
                  <c:v>2</c:v>
                </c:pt>
                <c:pt idx="89">
                  <c:v>1.92</c:v>
                </c:pt>
                <c:pt idx="90">
                  <c:v>2.02</c:v>
                </c:pt>
                <c:pt idx="91">
                  <c:v>2.0099999999999998</c:v>
                </c:pt>
                <c:pt idx="92">
                  <c:v>2.09</c:v>
                </c:pt>
                <c:pt idx="93">
                  <c:v>1.67</c:v>
                </c:pt>
                <c:pt idx="94">
                  <c:v>1.63</c:v>
                </c:pt>
                <c:pt idx="95">
                  <c:v>1.67</c:v>
                </c:pt>
                <c:pt idx="96">
                  <c:v>1.77</c:v>
                </c:pt>
                <c:pt idx="97">
                  <c:v>1.55</c:v>
                </c:pt>
                <c:pt idx="98">
                  <c:v>1.5</c:v>
                </c:pt>
                <c:pt idx="99">
                  <c:v>1.44</c:v>
                </c:pt>
                <c:pt idx="100">
                  <c:v>1.51</c:v>
                </c:pt>
                <c:pt idx="101">
                  <c:v>1.58</c:v>
                </c:pt>
                <c:pt idx="102">
                  <c:v>1.48</c:v>
                </c:pt>
                <c:pt idx="103">
                  <c:v>1.47</c:v>
                </c:pt>
                <c:pt idx="104">
                  <c:v>1.53</c:v>
                </c:pt>
                <c:pt idx="105">
                  <c:v>1.49</c:v>
                </c:pt>
                <c:pt idx="106">
                  <c:v>1.6</c:v>
                </c:pt>
                <c:pt idx="107">
                  <c:v>1.61</c:v>
                </c:pt>
                <c:pt idx="108">
                  <c:v>1.69</c:v>
                </c:pt>
                <c:pt idx="109">
                  <c:v>1.62</c:v>
                </c:pt>
                <c:pt idx="110">
                  <c:v>1.74</c:v>
                </c:pt>
                <c:pt idx="111">
                  <c:v>1.74</c:v>
                </c:pt>
                <c:pt idx="112">
                  <c:v>1.8</c:v>
                </c:pt>
                <c:pt idx="113">
                  <c:v>1.75</c:v>
                </c:pt>
                <c:pt idx="114">
                  <c:v>1.72</c:v>
                </c:pt>
                <c:pt idx="115">
                  <c:v>1.74</c:v>
                </c:pt>
                <c:pt idx="116">
                  <c:v>1.72</c:v>
                </c:pt>
                <c:pt idx="117">
                  <c:v>1.74</c:v>
                </c:pt>
                <c:pt idx="118">
                  <c:v>1.78</c:v>
                </c:pt>
                <c:pt idx="119">
                  <c:v>1.79</c:v>
                </c:pt>
                <c:pt idx="120">
                  <c:v>1.82</c:v>
                </c:pt>
                <c:pt idx="121">
                  <c:v>1.91</c:v>
                </c:pt>
                <c:pt idx="122">
                  <c:v>1.94</c:v>
                </c:pt>
                <c:pt idx="123">
                  <c:v>1.74</c:v>
                </c:pt>
                <c:pt idx="124">
                  <c:v>1.72</c:v>
                </c:pt>
                <c:pt idx="125">
                  <c:v>2.0499999999999998</c:v>
                </c:pt>
                <c:pt idx="126">
                  <c:v>1.93</c:v>
                </c:pt>
                <c:pt idx="127">
                  <c:v>1.94</c:v>
                </c:pt>
                <c:pt idx="128">
                  <c:v>1.96</c:v>
                </c:pt>
                <c:pt idx="129">
                  <c:v>2.02</c:v>
                </c:pt>
                <c:pt idx="130">
                  <c:v>2</c:v>
                </c:pt>
                <c:pt idx="131">
                  <c:v>2</c:v>
                </c:pt>
                <c:pt idx="132">
                  <c:v>2.0099999999999998</c:v>
                </c:pt>
                <c:pt idx="133">
                  <c:v>2.02</c:v>
                </c:pt>
                <c:pt idx="134">
                  <c:v>2.17</c:v>
                </c:pt>
                <c:pt idx="135">
                  <c:v>2.2999999999999998</c:v>
                </c:pt>
                <c:pt idx="136">
                  <c:v>2.48</c:v>
                </c:pt>
                <c:pt idx="137">
                  <c:v>2.5099999999999998</c:v>
                </c:pt>
                <c:pt idx="138">
                  <c:v>2.67</c:v>
                </c:pt>
                <c:pt idx="139">
                  <c:v>2.66</c:v>
                </c:pt>
                <c:pt idx="140">
                  <c:v>2.58</c:v>
                </c:pt>
                <c:pt idx="141">
                  <c:v>2.5299999999999998</c:v>
                </c:pt>
                <c:pt idx="142">
                  <c:v>2.63</c:v>
                </c:pt>
                <c:pt idx="143">
                  <c:v>2.69</c:v>
                </c:pt>
                <c:pt idx="144">
                  <c:v>2.56</c:v>
                </c:pt>
                <c:pt idx="145">
                  <c:v>2.72</c:v>
                </c:pt>
              </c:numCache>
            </c:numRef>
          </c:val>
          <c:smooth val="0"/>
          <c:extLst>
            <c:ext xmlns:c16="http://schemas.microsoft.com/office/drawing/2014/chart" uri="{C3380CC4-5D6E-409C-BE32-E72D297353CC}">
              <c16:uniqueId val="{00000001-815B-AD46-A509-6F1FD7738688}"/>
            </c:ext>
          </c:extLst>
        </c:ser>
        <c:ser>
          <c:idx val="2"/>
          <c:order val="2"/>
          <c:tx>
            <c:v>R/GD</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'[1]Hist. Tm per Gm Data and Charts'!$L$4:$L$149</c:f>
              <c:numCache>
                <c:formatCode>General</c:formatCode>
                <c:ptCount val="146"/>
                <c:pt idx="0">
                  <c:v>5.8</c:v>
                </c:pt>
                <c:pt idx="1">
                  <c:v>2.2000000000000002</c:v>
                </c:pt>
                <c:pt idx="2">
                  <c:v>1.9</c:v>
                </c:pt>
                <c:pt idx="3">
                  <c:v>3.3</c:v>
                </c:pt>
                <c:pt idx="4">
                  <c:v>2.7</c:v>
                </c:pt>
                <c:pt idx="5">
                  <c:v>2.2999999999999998</c:v>
                </c:pt>
                <c:pt idx="6">
                  <c:v>3.5</c:v>
                </c:pt>
                <c:pt idx="7">
                  <c:v>2.9</c:v>
                </c:pt>
                <c:pt idx="8">
                  <c:v>4.0999999999999996</c:v>
                </c:pt>
                <c:pt idx="9">
                  <c:v>3.9</c:v>
                </c:pt>
                <c:pt idx="10">
                  <c:v>3.5</c:v>
                </c:pt>
                <c:pt idx="11">
                  <c:v>3.5</c:v>
                </c:pt>
                <c:pt idx="12">
                  <c:v>2.6</c:v>
                </c:pt>
                <c:pt idx="13">
                  <c:v>2.7</c:v>
                </c:pt>
                <c:pt idx="14">
                  <c:v>3.5</c:v>
                </c:pt>
                <c:pt idx="15">
                  <c:v>2.7</c:v>
                </c:pt>
                <c:pt idx="16">
                  <c:v>1.7</c:v>
                </c:pt>
                <c:pt idx="17">
                  <c:v>2.2000000000000002</c:v>
                </c:pt>
                <c:pt idx="18">
                  <c:v>3.8</c:v>
                </c:pt>
                <c:pt idx="19">
                  <c:v>2.7</c:v>
                </c:pt>
                <c:pt idx="20">
                  <c:v>3</c:v>
                </c:pt>
                <c:pt idx="21">
                  <c:v>3.1</c:v>
                </c:pt>
                <c:pt idx="22">
                  <c:v>2.4</c:v>
                </c:pt>
                <c:pt idx="23">
                  <c:v>2.6</c:v>
                </c:pt>
                <c:pt idx="24">
                  <c:v>1.5</c:v>
                </c:pt>
                <c:pt idx="25">
                  <c:v>2.2000000000000002</c:v>
                </c:pt>
                <c:pt idx="26">
                  <c:v>2.8</c:v>
                </c:pt>
                <c:pt idx="27">
                  <c:v>2.5</c:v>
                </c:pt>
                <c:pt idx="28">
                  <c:v>1.9</c:v>
                </c:pt>
                <c:pt idx="29">
                  <c:v>2</c:v>
                </c:pt>
                <c:pt idx="30">
                  <c:v>1.9</c:v>
                </c:pt>
                <c:pt idx="31">
                  <c:v>1.8</c:v>
                </c:pt>
                <c:pt idx="32">
                  <c:v>1.8</c:v>
                </c:pt>
                <c:pt idx="33">
                  <c:v>2.1</c:v>
                </c:pt>
                <c:pt idx="34">
                  <c:v>1.7</c:v>
                </c:pt>
                <c:pt idx="35">
                  <c:v>2.2000000000000002</c:v>
                </c:pt>
                <c:pt idx="36">
                  <c:v>1.8</c:v>
                </c:pt>
                <c:pt idx="37">
                  <c:v>2</c:v>
                </c:pt>
                <c:pt idx="38">
                  <c:v>1.8</c:v>
                </c:pt>
                <c:pt idx="39">
                  <c:v>1.8</c:v>
                </c:pt>
                <c:pt idx="40">
                  <c:v>1.4</c:v>
                </c:pt>
                <c:pt idx="41">
                  <c:v>1.2</c:v>
                </c:pt>
                <c:pt idx="42">
                  <c:v>1.2</c:v>
                </c:pt>
                <c:pt idx="43">
                  <c:v>1.6</c:v>
                </c:pt>
                <c:pt idx="44">
                  <c:v>2.2000000000000002</c:v>
                </c:pt>
                <c:pt idx="45">
                  <c:v>2.2000000000000002</c:v>
                </c:pt>
                <c:pt idx="46">
                  <c:v>1.7</c:v>
                </c:pt>
                <c:pt idx="47">
                  <c:v>2</c:v>
                </c:pt>
                <c:pt idx="48">
                  <c:v>2.2000000000000002</c:v>
                </c:pt>
                <c:pt idx="49">
                  <c:v>1.8</c:v>
                </c:pt>
                <c:pt idx="50">
                  <c:v>1.9</c:v>
                </c:pt>
                <c:pt idx="51">
                  <c:v>2.8</c:v>
                </c:pt>
                <c:pt idx="52">
                  <c:v>2</c:v>
                </c:pt>
                <c:pt idx="53">
                  <c:v>2.4</c:v>
                </c:pt>
                <c:pt idx="54">
                  <c:v>2.9</c:v>
                </c:pt>
                <c:pt idx="55">
                  <c:v>3.5</c:v>
                </c:pt>
                <c:pt idx="56">
                  <c:v>2.7</c:v>
                </c:pt>
                <c:pt idx="57">
                  <c:v>2.9</c:v>
                </c:pt>
                <c:pt idx="58">
                  <c:v>2.2999999999999998</c:v>
                </c:pt>
                <c:pt idx="59">
                  <c:v>2.2000000000000002</c:v>
                </c:pt>
                <c:pt idx="60">
                  <c:v>2.9</c:v>
                </c:pt>
                <c:pt idx="61">
                  <c:v>2.4</c:v>
                </c:pt>
                <c:pt idx="62">
                  <c:v>2.6</c:v>
                </c:pt>
                <c:pt idx="63">
                  <c:v>2.8</c:v>
                </c:pt>
                <c:pt idx="64">
                  <c:v>2.5</c:v>
                </c:pt>
                <c:pt idx="65">
                  <c:v>2.4</c:v>
                </c:pt>
                <c:pt idx="66">
                  <c:v>2.6</c:v>
                </c:pt>
                <c:pt idx="67">
                  <c:v>1.7</c:v>
                </c:pt>
                <c:pt idx="68">
                  <c:v>1.5</c:v>
                </c:pt>
                <c:pt idx="69">
                  <c:v>1.9</c:v>
                </c:pt>
                <c:pt idx="70">
                  <c:v>1.7</c:v>
                </c:pt>
                <c:pt idx="71">
                  <c:v>2.2000000000000002</c:v>
                </c:pt>
                <c:pt idx="72">
                  <c:v>2.2999999999999998</c:v>
                </c:pt>
                <c:pt idx="73">
                  <c:v>2</c:v>
                </c:pt>
                <c:pt idx="74">
                  <c:v>2.7</c:v>
                </c:pt>
                <c:pt idx="75">
                  <c:v>1.8</c:v>
                </c:pt>
                <c:pt idx="76">
                  <c:v>1.7</c:v>
                </c:pt>
                <c:pt idx="77">
                  <c:v>2.6</c:v>
                </c:pt>
                <c:pt idx="78">
                  <c:v>2.1</c:v>
                </c:pt>
                <c:pt idx="79">
                  <c:v>2.1</c:v>
                </c:pt>
                <c:pt idx="80">
                  <c:v>2.1</c:v>
                </c:pt>
                <c:pt idx="81">
                  <c:v>1.3</c:v>
                </c:pt>
                <c:pt idx="82">
                  <c:v>1.5</c:v>
                </c:pt>
                <c:pt idx="83">
                  <c:v>1.4</c:v>
                </c:pt>
                <c:pt idx="84">
                  <c:v>1.3</c:v>
                </c:pt>
                <c:pt idx="85">
                  <c:v>1.4</c:v>
                </c:pt>
                <c:pt idx="86">
                  <c:v>1.6</c:v>
                </c:pt>
                <c:pt idx="87">
                  <c:v>1.9</c:v>
                </c:pt>
                <c:pt idx="88">
                  <c:v>1.9</c:v>
                </c:pt>
                <c:pt idx="89">
                  <c:v>2.1</c:v>
                </c:pt>
                <c:pt idx="90">
                  <c:v>1.3</c:v>
                </c:pt>
                <c:pt idx="91">
                  <c:v>1.4</c:v>
                </c:pt>
                <c:pt idx="92">
                  <c:v>1.3</c:v>
                </c:pt>
                <c:pt idx="93">
                  <c:v>2</c:v>
                </c:pt>
                <c:pt idx="94">
                  <c:v>1.4</c:v>
                </c:pt>
                <c:pt idx="95">
                  <c:v>1.9</c:v>
                </c:pt>
                <c:pt idx="96">
                  <c:v>1.7</c:v>
                </c:pt>
                <c:pt idx="97">
                  <c:v>1.5</c:v>
                </c:pt>
                <c:pt idx="98">
                  <c:v>1.6</c:v>
                </c:pt>
                <c:pt idx="99">
                  <c:v>1.8</c:v>
                </c:pt>
                <c:pt idx="100">
                  <c:v>2</c:v>
                </c:pt>
                <c:pt idx="101">
                  <c:v>1.8</c:v>
                </c:pt>
                <c:pt idx="102">
                  <c:v>1.7</c:v>
                </c:pt>
                <c:pt idx="103">
                  <c:v>1.8</c:v>
                </c:pt>
                <c:pt idx="104">
                  <c:v>1.5</c:v>
                </c:pt>
                <c:pt idx="105">
                  <c:v>1.7</c:v>
                </c:pt>
                <c:pt idx="106">
                  <c:v>2.1</c:v>
                </c:pt>
                <c:pt idx="107">
                  <c:v>1.5</c:v>
                </c:pt>
                <c:pt idx="108">
                  <c:v>1.5</c:v>
                </c:pt>
                <c:pt idx="109">
                  <c:v>1.8</c:v>
                </c:pt>
                <c:pt idx="110">
                  <c:v>1.4</c:v>
                </c:pt>
                <c:pt idx="111">
                  <c:v>1.6</c:v>
                </c:pt>
                <c:pt idx="112">
                  <c:v>1.6</c:v>
                </c:pt>
                <c:pt idx="113">
                  <c:v>1.3</c:v>
                </c:pt>
                <c:pt idx="114">
                  <c:v>1.3</c:v>
                </c:pt>
                <c:pt idx="115">
                  <c:v>1.5</c:v>
                </c:pt>
                <c:pt idx="116">
                  <c:v>1.5</c:v>
                </c:pt>
                <c:pt idx="117">
                  <c:v>1.9</c:v>
                </c:pt>
                <c:pt idx="118">
                  <c:v>1.9</c:v>
                </c:pt>
                <c:pt idx="119">
                  <c:v>1.9</c:v>
                </c:pt>
                <c:pt idx="120">
                  <c:v>2.2000000000000002</c:v>
                </c:pt>
                <c:pt idx="121">
                  <c:v>1.7</c:v>
                </c:pt>
                <c:pt idx="122">
                  <c:v>2.2000000000000002</c:v>
                </c:pt>
                <c:pt idx="123">
                  <c:v>1.9</c:v>
                </c:pt>
                <c:pt idx="124">
                  <c:v>1.6</c:v>
                </c:pt>
                <c:pt idx="125">
                  <c:v>1.7</c:v>
                </c:pt>
                <c:pt idx="126">
                  <c:v>2</c:v>
                </c:pt>
                <c:pt idx="127">
                  <c:v>2.4</c:v>
                </c:pt>
                <c:pt idx="128">
                  <c:v>2.1</c:v>
                </c:pt>
                <c:pt idx="129">
                  <c:v>1.7</c:v>
                </c:pt>
                <c:pt idx="130">
                  <c:v>1.4</c:v>
                </c:pt>
                <c:pt idx="131">
                  <c:v>1.8</c:v>
                </c:pt>
                <c:pt idx="132">
                  <c:v>1.7</c:v>
                </c:pt>
                <c:pt idx="133">
                  <c:v>1.7</c:v>
                </c:pt>
                <c:pt idx="134">
                  <c:v>2.1</c:v>
                </c:pt>
                <c:pt idx="135">
                  <c:v>2</c:v>
                </c:pt>
                <c:pt idx="136">
                  <c:v>1.4</c:v>
                </c:pt>
                <c:pt idx="137">
                  <c:v>2.1</c:v>
                </c:pt>
                <c:pt idx="138">
                  <c:v>1.5</c:v>
                </c:pt>
                <c:pt idx="139">
                  <c:v>2</c:v>
                </c:pt>
                <c:pt idx="140">
                  <c:v>1.6</c:v>
                </c:pt>
                <c:pt idx="141">
                  <c:v>1.8</c:v>
                </c:pt>
                <c:pt idx="142">
                  <c:v>1.7</c:v>
                </c:pt>
                <c:pt idx="143">
                  <c:v>2.2000000000000002</c:v>
                </c:pt>
                <c:pt idx="144">
                  <c:v>2.1</c:v>
                </c:pt>
                <c:pt idx="145">
                  <c:v>2.1</c:v>
                </c:pt>
              </c:numCache>
            </c:numRef>
          </c:val>
          <c:smooth val="0"/>
          <c:extLst>
            <c:ext xmlns:c16="http://schemas.microsoft.com/office/drawing/2014/chart" uri="{C3380CC4-5D6E-409C-BE32-E72D297353CC}">
              <c16:uniqueId val="{00000002-815B-AD46-A509-6F1FD7738688}"/>
            </c:ext>
          </c:extLst>
        </c:ser>
        <c:ser>
          <c:idx val="3"/>
          <c:order val="3"/>
          <c:tx>
            <c:v>E/GD</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'[1]Hist. Tm per Gm Data and Charts'!$M$4:$M$149</c:f>
              <c:numCache>
                <c:formatCode>General</c:formatCode>
                <c:ptCount val="146"/>
                <c:pt idx="0">
                  <c:v>4.0999999999999996</c:v>
                </c:pt>
                <c:pt idx="1">
                  <c:v>2.4</c:v>
                </c:pt>
                <c:pt idx="2">
                  <c:v>2.4</c:v>
                </c:pt>
                <c:pt idx="3">
                  <c:v>1.8</c:v>
                </c:pt>
                <c:pt idx="4">
                  <c:v>1.5</c:v>
                </c:pt>
                <c:pt idx="5">
                  <c:v>1.2</c:v>
                </c:pt>
                <c:pt idx="6">
                  <c:v>2.9</c:v>
                </c:pt>
                <c:pt idx="7">
                  <c:v>2.6</c:v>
                </c:pt>
                <c:pt idx="8">
                  <c:v>2.4</c:v>
                </c:pt>
                <c:pt idx="9">
                  <c:v>1.2</c:v>
                </c:pt>
                <c:pt idx="10">
                  <c:v>1.7</c:v>
                </c:pt>
                <c:pt idx="11">
                  <c:v>1.5</c:v>
                </c:pt>
                <c:pt idx="12">
                  <c:v>1.4</c:v>
                </c:pt>
                <c:pt idx="13">
                  <c:v>1.7</c:v>
                </c:pt>
                <c:pt idx="14">
                  <c:v>1.9</c:v>
                </c:pt>
                <c:pt idx="15">
                  <c:v>1.6</c:v>
                </c:pt>
                <c:pt idx="16">
                  <c:v>1.3</c:v>
                </c:pt>
                <c:pt idx="17">
                  <c:v>1.4</c:v>
                </c:pt>
                <c:pt idx="18">
                  <c:v>1.5</c:v>
                </c:pt>
                <c:pt idx="19">
                  <c:v>1.4</c:v>
                </c:pt>
                <c:pt idx="20">
                  <c:v>1.5</c:v>
                </c:pt>
                <c:pt idx="21">
                  <c:v>0.9</c:v>
                </c:pt>
                <c:pt idx="22">
                  <c:v>0.9</c:v>
                </c:pt>
                <c:pt idx="23">
                  <c:v>0.9</c:v>
                </c:pt>
                <c:pt idx="24">
                  <c:v>1.2</c:v>
                </c:pt>
                <c:pt idx="25">
                  <c:v>1.1000000000000001</c:v>
                </c:pt>
                <c:pt idx="26">
                  <c:v>0.8</c:v>
                </c:pt>
                <c:pt idx="27">
                  <c:v>1</c:v>
                </c:pt>
                <c:pt idx="28">
                  <c:v>1.1000000000000001</c:v>
                </c:pt>
                <c:pt idx="29">
                  <c:v>1.2</c:v>
                </c:pt>
                <c:pt idx="30">
                  <c:v>0.8</c:v>
                </c:pt>
                <c:pt idx="31">
                  <c:v>0.9</c:v>
                </c:pt>
                <c:pt idx="32">
                  <c:v>1</c:v>
                </c:pt>
                <c:pt idx="33">
                  <c:v>0.7</c:v>
                </c:pt>
                <c:pt idx="34">
                  <c:v>0.9</c:v>
                </c:pt>
                <c:pt idx="35">
                  <c:v>0.9</c:v>
                </c:pt>
                <c:pt idx="36">
                  <c:v>1.4</c:v>
                </c:pt>
                <c:pt idx="37">
                  <c:v>0.7</c:v>
                </c:pt>
                <c:pt idx="38">
                  <c:v>0.8</c:v>
                </c:pt>
                <c:pt idx="39">
                  <c:v>1</c:v>
                </c:pt>
                <c:pt idx="40">
                  <c:v>0.8</c:v>
                </c:pt>
                <c:pt idx="41">
                  <c:v>0.6</c:v>
                </c:pt>
                <c:pt idx="42">
                  <c:v>0.6</c:v>
                </c:pt>
                <c:pt idx="43">
                  <c:v>0.8</c:v>
                </c:pt>
                <c:pt idx="44">
                  <c:v>0.5</c:v>
                </c:pt>
                <c:pt idx="45">
                  <c:v>0.9</c:v>
                </c:pt>
                <c:pt idx="46">
                  <c:v>0.6</c:v>
                </c:pt>
                <c:pt idx="47">
                  <c:v>1</c:v>
                </c:pt>
                <c:pt idx="48">
                  <c:v>0.5</c:v>
                </c:pt>
                <c:pt idx="49">
                  <c:v>0.8</c:v>
                </c:pt>
                <c:pt idx="50">
                  <c:v>0.5</c:v>
                </c:pt>
                <c:pt idx="51">
                  <c:v>0.5</c:v>
                </c:pt>
                <c:pt idx="52">
                  <c:v>0.4</c:v>
                </c:pt>
                <c:pt idx="53">
                  <c:v>0.6</c:v>
                </c:pt>
                <c:pt idx="54">
                  <c:v>0.6</c:v>
                </c:pt>
                <c:pt idx="55">
                  <c:v>0.7</c:v>
                </c:pt>
                <c:pt idx="56">
                  <c:v>1</c:v>
                </c:pt>
                <c:pt idx="57">
                  <c:v>0.5</c:v>
                </c:pt>
                <c:pt idx="58">
                  <c:v>0.5</c:v>
                </c:pt>
                <c:pt idx="59">
                  <c:v>0.7</c:v>
                </c:pt>
                <c:pt idx="60">
                  <c:v>0.7</c:v>
                </c:pt>
                <c:pt idx="61">
                  <c:v>0.5</c:v>
                </c:pt>
                <c:pt idx="62">
                  <c:v>0.5</c:v>
                </c:pt>
                <c:pt idx="63">
                  <c:v>0.5</c:v>
                </c:pt>
                <c:pt idx="64">
                  <c:v>0.8</c:v>
                </c:pt>
                <c:pt idx="65">
                  <c:v>0.4</c:v>
                </c:pt>
                <c:pt idx="66">
                  <c:v>0.6</c:v>
                </c:pt>
                <c:pt idx="67">
                  <c:v>0.4</c:v>
                </c:pt>
                <c:pt idx="68">
                  <c:v>0.7</c:v>
                </c:pt>
                <c:pt idx="69">
                  <c:v>0.7</c:v>
                </c:pt>
                <c:pt idx="70">
                  <c:v>0.6</c:v>
                </c:pt>
                <c:pt idx="71">
                  <c:v>0.3</c:v>
                </c:pt>
                <c:pt idx="72">
                  <c:v>0.6</c:v>
                </c:pt>
                <c:pt idx="73">
                  <c:v>0.5</c:v>
                </c:pt>
                <c:pt idx="74">
                  <c:v>0.6</c:v>
                </c:pt>
                <c:pt idx="75">
                  <c:v>0.4</c:v>
                </c:pt>
                <c:pt idx="76">
                  <c:v>0.5</c:v>
                </c:pt>
                <c:pt idx="77">
                  <c:v>0.5</c:v>
                </c:pt>
                <c:pt idx="78">
                  <c:v>0.4</c:v>
                </c:pt>
                <c:pt idx="79">
                  <c:v>0.4</c:v>
                </c:pt>
                <c:pt idx="80">
                  <c:v>0.4</c:v>
                </c:pt>
                <c:pt idx="81">
                  <c:v>0.4</c:v>
                </c:pt>
                <c:pt idx="82">
                  <c:v>0.3</c:v>
                </c:pt>
                <c:pt idx="83">
                  <c:v>0.3</c:v>
                </c:pt>
                <c:pt idx="84">
                  <c:v>0.4</c:v>
                </c:pt>
                <c:pt idx="85">
                  <c:v>0.5</c:v>
                </c:pt>
                <c:pt idx="86">
                  <c:v>0.4</c:v>
                </c:pt>
                <c:pt idx="87">
                  <c:v>0.7</c:v>
                </c:pt>
                <c:pt idx="88">
                  <c:v>0.5</c:v>
                </c:pt>
                <c:pt idx="89">
                  <c:v>0.4</c:v>
                </c:pt>
                <c:pt idx="90">
                  <c:v>0.4</c:v>
                </c:pt>
                <c:pt idx="91">
                  <c:v>0.3</c:v>
                </c:pt>
                <c:pt idx="92">
                  <c:v>0.4</c:v>
                </c:pt>
                <c:pt idx="93">
                  <c:v>0.5</c:v>
                </c:pt>
                <c:pt idx="94">
                  <c:v>0.3</c:v>
                </c:pt>
                <c:pt idx="95">
                  <c:v>0.5</c:v>
                </c:pt>
                <c:pt idx="96">
                  <c:v>0.4</c:v>
                </c:pt>
                <c:pt idx="97">
                  <c:v>0.3</c:v>
                </c:pt>
                <c:pt idx="98">
                  <c:v>0.5</c:v>
                </c:pt>
                <c:pt idx="99">
                  <c:v>0.5</c:v>
                </c:pt>
                <c:pt idx="100">
                  <c:v>0.5</c:v>
                </c:pt>
                <c:pt idx="101">
                  <c:v>0.6</c:v>
                </c:pt>
                <c:pt idx="102">
                  <c:v>0.5</c:v>
                </c:pt>
                <c:pt idx="103">
                  <c:v>0.5</c:v>
                </c:pt>
                <c:pt idx="104">
                  <c:v>0.5</c:v>
                </c:pt>
                <c:pt idx="105">
                  <c:v>0.6</c:v>
                </c:pt>
                <c:pt idx="106">
                  <c:v>0.5</c:v>
                </c:pt>
                <c:pt idx="107">
                  <c:v>0.4</c:v>
                </c:pt>
                <c:pt idx="108">
                  <c:v>0.3</c:v>
                </c:pt>
                <c:pt idx="109">
                  <c:v>0.4</c:v>
                </c:pt>
                <c:pt idx="110">
                  <c:v>0.5</c:v>
                </c:pt>
                <c:pt idx="111">
                  <c:v>0.3</c:v>
                </c:pt>
                <c:pt idx="112">
                  <c:v>0.4</c:v>
                </c:pt>
                <c:pt idx="113">
                  <c:v>0.5</c:v>
                </c:pt>
                <c:pt idx="114">
                  <c:v>0.4</c:v>
                </c:pt>
                <c:pt idx="115">
                  <c:v>0.4</c:v>
                </c:pt>
                <c:pt idx="116">
                  <c:v>0.5</c:v>
                </c:pt>
                <c:pt idx="117">
                  <c:v>0.5</c:v>
                </c:pt>
                <c:pt idx="118">
                  <c:v>0.4</c:v>
                </c:pt>
                <c:pt idx="119">
                  <c:v>0.4</c:v>
                </c:pt>
                <c:pt idx="120">
                  <c:v>0.4</c:v>
                </c:pt>
                <c:pt idx="121">
                  <c:v>0.3</c:v>
                </c:pt>
                <c:pt idx="122">
                  <c:v>0.5</c:v>
                </c:pt>
                <c:pt idx="123">
                  <c:v>0.6</c:v>
                </c:pt>
                <c:pt idx="124">
                  <c:v>0.4</c:v>
                </c:pt>
                <c:pt idx="125">
                  <c:v>0.4</c:v>
                </c:pt>
                <c:pt idx="126">
                  <c:v>0.4</c:v>
                </c:pt>
                <c:pt idx="127">
                  <c:v>0.5</c:v>
                </c:pt>
                <c:pt idx="128">
                  <c:v>0.4</c:v>
                </c:pt>
                <c:pt idx="129">
                  <c:v>0.2</c:v>
                </c:pt>
                <c:pt idx="130">
                  <c:v>0.4</c:v>
                </c:pt>
                <c:pt idx="131">
                  <c:v>0.4</c:v>
                </c:pt>
                <c:pt idx="132">
                  <c:v>0.4</c:v>
                </c:pt>
                <c:pt idx="133">
                  <c:v>0.5</c:v>
                </c:pt>
                <c:pt idx="134">
                  <c:v>0.4</c:v>
                </c:pt>
                <c:pt idx="135">
                  <c:v>0.4</c:v>
                </c:pt>
                <c:pt idx="136">
                  <c:v>0.3</c:v>
                </c:pt>
                <c:pt idx="137">
                  <c:v>0.4</c:v>
                </c:pt>
                <c:pt idx="138">
                  <c:v>0.3</c:v>
                </c:pt>
                <c:pt idx="139">
                  <c:v>0.3</c:v>
                </c:pt>
                <c:pt idx="140">
                  <c:v>0.4</c:v>
                </c:pt>
                <c:pt idx="141">
                  <c:v>0.3</c:v>
                </c:pt>
                <c:pt idx="142">
                  <c:v>0.4</c:v>
                </c:pt>
                <c:pt idx="143">
                  <c:v>0.4</c:v>
                </c:pt>
                <c:pt idx="144">
                  <c:v>0.5</c:v>
                </c:pt>
                <c:pt idx="145">
                  <c:v>0.3</c:v>
                </c:pt>
              </c:numCache>
            </c:numRef>
          </c:val>
          <c:smooth val="0"/>
          <c:extLst>
            <c:ext xmlns:c16="http://schemas.microsoft.com/office/drawing/2014/chart" uri="{C3380CC4-5D6E-409C-BE32-E72D297353CC}">
              <c16:uniqueId val="{00000003-815B-AD46-A509-6F1FD7738688}"/>
            </c:ext>
          </c:extLst>
        </c:ser>
        <c:dLbls>
          <c:showLegendKey val="0"/>
          <c:showVal val="0"/>
          <c:showCatName val="0"/>
          <c:showSerName val="0"/>
          <c:showPercent val="0"/>
          <c:showBubbleSize val="0"/>
        </c:dLbls>
        <c:smooth val="0"/>
        <c:axId val="1794766576"/>
        <c:axId val="1892553376"/>
      </c:lineChart>
      <c:catAx>
        <c:axId val="1794766576"/>
        <c:scaling>
          <c:orientation val="minMax"/>
        </c:scaling>
        <c:delete val="1"/>
        <c:axPos val="b"/>
        <c:numFmt formatCode="General" sourceLinked="1"/>
        <c:majorTickMark val="none"/>
        <c:minorTickMark val="none"/>
        <c:tickLblPos val="nextTo"/>
        <c:crossAx val="1892553376"/>
        <c:crosses val="autoZero"/>
        <c:auto val="1"/>
        <c:lblAlgn val="ctr"/>
        <c:lblOffset val="100"/>
        <c:noMultiLvlLbl val="0"/>
      </c:catAx>
      <c:valAx>
        <c:axId val="1892553376"/>
        <c:scaling>
          <c:orientation val="minMax"/>
          <c:max val="10"/>
          <c:min val="0"/>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794766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400"/>
              <a:t>Event Outcomes/Tm/Gm: 1876 - 1900</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lineChart>
        <c:grouping val="standard"/>
        <c:varyColors val="0"/>
        <c:ser>
          <c:idx val="0"/>
          <c:order val="0"/>
          <c:tx>
            <c:strRef>
              <c:f>'[1]Hist. Tm per Gm Data and Charts'!$P$3</c:f>
              <c:strCache>
                <c:ptCount val="1"/>
                <c:pt idx="0">
                  <c:v>BB</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val>
            <c:numRef>
              <c:f>'[1]Hist. Tm per Gm Data and Charts'!$P$4:$P$28</c:f>
              <c:numCache>
                <c:formatCode>General</c:formatCode>
                <c:ptCount val="25"/>
                <c:pt idx="0">
                  <c:v>0.65</c:v>
                </c:pt>
                <c:pt idx="1">
                  <c:v>0.96</c:v>
                </c:pt>
                <c:pt idx="2">
                  <c:v>0.99</c:v>
                </c:pt>
                <c:pt idx="3">
                  <c:v>0.79</c:v>
                </c:pt>
                <c:pt idx="4">
                  <c:v>1.0900000000000001</c:v>
                </c:pt>
                <c:pt idx="5">
                  <c:v>1.54</c:v>
                </c:pt>
                <c:pt idx="6">
                  <c:v>1.39</c:v>
                </c:pt>
                <c:pt idx="7">
                  <c:v>1.48</c:v>
                </c:pt>
                <c:pt idx="8">
                  <c:v>1.61</c:v>
                </c:pt>
                <c:pt idx="9">
                  <c:v>1.98</c:v>
                </c:pt>
                <c:pt idx="10">
                  <c:v>2.66</c:v>
                </c:pt>
                <c:pt idx="11">
                  <c:v>2.87</c:v>
                </c:pt>
                <c:pt idx="12">
                  <c:v>2.17</c:v>
                </c:pt>
                <c:pt idx="13">
                  <c:v>3.36</c:v>
                </c:pt>
                <c:pt idx="14">
                  <c:v>3.64</c:v>
                </c:pt>
                <c:pt idx="15">
                  <c:v>3.63</c:v>
                </c:pt>
                <c:pt idx="16">
                  <c:v>3.36</c:v>
                </c:pt>
                <c:pt idx="17">
                  <c:v>3.91</c:v>
                </c:pt>
                <c:pt idx="18">
                  <c:v>3.68</c:v>
                </c:pt>
                <c:pt idx="19">
                  <c:v>3.21</c:v>
                </c:pt>
                <c:pt idx="20">
                  <c:v>3.06</c:v>
                </c:pt>
                <c:pt idx="21">
                  <c:v>2.93</c:v>
                </c:pt>
                <c:pt idx="22">
                  <c:v>2.77</c:v>
                </c:pt>
                <c:pt idx="23">
                  <c:v>2.7</c:v>
                </c:pt>
                <c:pt idx="24">
                  <c:v>2.67</c:v>
                </c:pt>
              </c:numCache>
            </c:numRef>
          </c:val>
          <c:smooth val="0"/>
          <c:extLst>
            <c:ext xmlns:c16="http://schemas.microsoft.com/office/drawing/2014/chart" uri="{C3380CC4-5D6E-409C-BE32-E72D297353CC}">
              <c16:uniqueId val="{00000000-0550-A54B-A58D-1389B10A652A}"/>
            </c:ext>
          </c:extLst>
        </c:ser>
        <c:ser>
          <c:idx val="1"/>
          <c:order val="1"/>
          <c:tx>
            <c:strRef>
              <c:f>'[1]Hist. Tm per Gm Data and Charts'!$Q$3</c:f>
              <c:strCache>
                <c:ptCount val="1"/>
                <c:pt idx="0">
                  <c:v>HBP</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val>
            <c:numRef>
              <c:f>'[1]Hist. Tm per Gm Data and Charts'!$Q$4:$Q$28</c:f>
              <c:numCache>
                <c:formatCode>General</c:formatCode>
                <c:ptCount val="25"/>
                <c:pt idx="8">
                  <c:v>0.15</c:v>
                </c:pt>
                <c:pt idx="9">
                  <c:v>0.19</c:v>
                </c:pt>
                <c:pt idx="10">
                  <c:v>0.15</c:v>
                </c:pt>
                <c:pt idx="11">
                  <c:v>0.36</c:v>
                </c:pt>
                <c:pt idx="12">
                  <c:v>0.38</c:v>
                </c:pt>
                <c:pt idx="13">
                  <c:v>0.36</c:v>
                </c:pt>
                <c:pt idx="14">
                  <c:v>0.42</c:v>
                </c:pt>
                <c:pt idx="15">
                  <c:v>0.44</c:v>
                </c:pt>
                <c:pt idx="16">
                  <c:v>0.31</c:v>
                </c:pt>
                <c:pt idx="17">
                  <c:v>0.41</c:v>
                </c:pt>
                <c:pt idx="18">
                  <c:v>0.38</c:v>
                </c:pt>
                <c:pt idx="19">
                  <c:v>0.42</c:v>
                </c:pt>
                <c:pt idx="20">
                  <c:v>0.4</c:v>
                </c:pt>
                <c:pt idx="21">
                  <c:v>0.46</c:v>
                </c:pt>
                <c:pt idx="22">
                  <c:v>0.48</c:v>
                </c:pt>
                <c:pt idx="23">
                  <c:v>0.49</c:v>
                </c:pt>
                <c:pt idx="24">
                  <c:v>0.47</c:v>
                </c:pt>
              </c:numCache>
            </c:numRef>
          </c:val>
          <c:smooth val="0"/>
          <c:extLst>
            <c:ext xmlns:c16="http://schemas.microsoft.com/office/drawing/2014/chart" uri="{C3380CC4-5D6E-409C-BE32-E72D297353CC}">
              <c16:uniqueId val="{00000001-0550-A54B-A58D-1389B10A652A}"/>
            </c:ext>
          </c:extLst>
        </c:ser>
        <c:ser>
          <c:idx val="2"/>
          <c:order val="2"/>
          <c:tx>
            <c:strRef>
              <c:f>'[1]Hist. Tm per Gm Data and Charts'!$R$3</c:f>
              <c:strCache>
                <c:ptCount val="1"/>
                <c:pt idx="0">
                  <c:v>SO</c:v>
                </c:pt>
              </c:strCache>
            </c:strRef>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'[1]Hist. Tm per Gm Data and Charts'!$R$4:$R$28</c:f>
              <c:numCache>
                <c:formatCode>General</c:formatCode>
                <c:ptCount val="25"/>
                <c:pt idx="0">
                  <c:v>1.1299999999999999</c:v>
                </c:pt>
                <c:pt idx="1">
                  <c:v>2.02</c:v>
                </c:pt>
                <c:pt idx="2">
                  <c:v>2.94</c:v>
                </c:pt>
                <c:pt idx="3">
                  <c:v>2.87</c:v>
                </c:pt>
                <c:pt idx="4">
                  <c:v>2.92</c:v>
                </c:pt>
                <c:pt idx="5">
                  <c:v>2.65</c:v>
                </c:pt>
                <c:pt idx="6">
                  <c:v>2.93</c:v>
                </c:pt>
                <c:pt idx="7">
                  <c:v>3.37</c:v>
                </c:pt>
                <c:pt idx="8">
                  <c:v>4.83</c:v>
                </c:pt>
                <c:pt idx="9">
                  <c:v>3.77</c:v>
                </c:pt>
                <c:pt idx="10">
                  <c:v>4.3099999999999996</c:v>
                </c:pt>
                <c:pt idx="11">
                  <c:v>2.8</c:v>
                </c:pt>
                <c:pt idx="12">
                  <c:v>3.78</c:v>
                </c:pt>
                <c:pt idx="13">
                  <c:v>3.53</c:v>
                </c:pt>
                <c:pt idx="14">
                  <c:v>3.4</c:v>
                </c:pt>
                <c:pt idx="15">
                  <c:v>3.45</c:v>
                </c:pt>
                <c:pt idx="16">
                  <c:v>3.26</c:v>
                </c:pt>
                <c:pt idx="17">
                  <c:v>2.13</c:v>
                </c:pt>
                <c:pt idx="18">
                  <c:v>2.09</c:v>
                </c:pt>
                <c:pt idx="19">
                  <c:v>2.27</c:v>
                </c:pt>
                <c:pt idx="20">
                  <c:v>2.2200000000000002</c:v>
                </c:pt>
                <c:pt idx="21">
                  <c:v>2.31</c:v>
                </c:pt>
                <c:pt idx="22">
                  <c:v>2.31</c:v>
                </c:pt>
                <c:pt idx="23">
                  <c:v>2.1</c:v>
                </c:pt>
                <c:pt idx="24">
                  <c:v>2.37</c:v>
                </c:pt>
              </c:numCache>
            </c:numRef>
          </c:val>
          <c:smooth val="0"/>
          <c:extLst>
            <c:ext xmlns:c16="http://schemas.microsoft.com/office/drawing/2014/chart" uri="{C3380CC4-5D6E-409C-BE32-E72D297353CC}">
              <c16:uniqueId val="{00000002-0550-A54B-A58D-1389B10A652A}"/>
            </c:ext>
          </c:extLst>
        </c:ser>
        <c:ser>
          <c:idx val="3"/>
          <c:order val="3"/>
          <c:tx>
            <c:strRef>
              <c:f>'[1]Hist. Tm per Gm Data and Charts'!$S$3</c:f>
              <c:strCache>
                <c:ptCount val="1"/>
                <c:pt idx="0">
                  <c:v>HR</c:v>
                </c:pt>
              </c:strCache>
            </c:strRef>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'[1]Hist. Tm per Gm Data and Charts'!$S$4:$S$28</c:f>
              <c:numCache>
                <c:formatCode>General</c:formatCode>
                <c:ptCount val="25"/>
                <c:pt idx="0">
                  <c:v>0.08</c:v>
                </c:pt>
                <c:pt idx="1">
                  <c:v>7.0000000000000007E-2</c:v>
                </c:pt>
                <c:pt idx="2">
                  <c:v>0.06</c:v>
                </c:pt>
                <c:pt idx="3">
                  <c:v>0.09</c:v>
                </c:pt>
                <c:pt idx="4">
                  <c:v>0.09</c:v>
                </c:pt>
                <c:pt idx="5">
                  <c:v>0.11</c:v>
                </c:pt>
                <c:pt idx="6">
                  <c:v>0.16</c:v>
                </c:pt>
                <c:pt idx="7">
                  <c:v>0.15</c:v>
                </c:pt>
                <c:pt idx="8">
                  <c:v>0.22</c:v>
                </c:pt>
                <c:pt idx="9">
                  <c:v>0.18</c:v>
                </c:pt>
                <c:pt idx="10">
                  <c:v>0.2</c:v>
                </c:pt>
                <c:pt idx="11">
                  <c:v>0.28999999999999998</c:v>
                </c:pt>
                <c:pt idx="12">
                  <c:v>0.24</c:v>
                </c:pt>
                <c:pt idx="13">
                  <c:v>0.31</c:v>
                </c:pt>
                <c:pt idx="14">
                  <c:v>0.24</c:v>
                </c:pt>
                <c:pt idx="15">
                  <c:v>0.26</c:v>
                </c:pt>
                <c:pt idx="16">
                  <c:v>0.23</c:v>
                </c:pt>
                <c:pt idx="17">
                  <c:v>0.28999999999999998</c:v>
                </c:pt>
                <c:pt idx="18">
                  <c:v>0.39</c:v>
                </c:pt>
                <c:pt idx="19">
                  <c:v>0.31</c:v>
                </c:pt>
                <c:pt idx="20">
                  <c:v>0.26</c:v>
                </c:pt>
                <c:pt idx="21">
                  <c:v>0.23</c:v>
                </c:pt>
                <c:pt idx="22">
                  <c:v>0.16</c:v>
                </c:pt>
                <c:pt idx="23">
                  <c:v>0.19</c:v>
                </c:pt>
                <c:pt idx="24">
                  <c:v>0.22</c:v>
                </c:pt>
              </c:numCache>
            </c:numRef>
          </c:val>
          <c:smooth val="0"/>
          <c:extLst>
            <c:ext xmlns:c16="http://schemas.microsoft.com/office/drawing/2014/chart" uri="{C3380CC4-5D6E-409C-BE32-E72D297353CC}">
              <c16:uniqueId val="{00000003-0550-A54B-A58D-1389B10A652A}"/>
            </c:ext>
          </c:extLst>
        </c:ser>
        <c:dLbls>
          <c:showLegendKey val="0"/>
          <c:showVal val="0"/>
          <c:showCatName val="0"/>
          <c:showSerName val="0"/>
          <c:showPercent val="0"/>
          <c:showBubbleSize val="0"/>
        </c:dLbls>
        <c:smooth val="0"/>
        <c:axId val="1873622224"/>
        <c:axId val="1"/>
      </c:lineChart>
      <c:catAx>
        <c:axId val="1873622224"/>
        <c:scaling>
          <c:orientation val="minMax"/>
        </c:scaling>
        <c:delete val="1"/>
        <c:axPos val="b"/>
        <c:majorTickMark val="none"/>
        <c:minorTickMark val="none"/>
        <c:tickLblPos val="nextTo"/>
        <c:crossAx val="1"/>
        <c:crosses val="autoZero"/>
        <c:auto val="1"/>
        <c:lblAlgn val="ctr"/>
        <c:lblOffset val="100"/>
        <c:noMultiLvlLbl val="0"/>
      </c:catAx>
      <c:valAx>
        <c:axId val="1"/>
        <c:scaling>
          <c:orientation val="minMax"/>
          <c:max val="10"/>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873622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400"/>
              <a:t>Game Outcomes/Tm/Gm: 1876 - 1900</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lineChart>
        <c:grouping val="standard"/>
        <c:varyColors val="0"/>
        <c:ser>
          <c:idx val="0"/>
          <c:order val="0"/>
          <c:tx>
            <c:strRef>
              <c:f>'[1]Hist. Tm per Gm Data and Charts'!$W$3</c:f>
              <c:strCache>
                <c:ptCount val="1"/>
                <c:pt idx="0">
                  <c:v>R/G</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val>
            <c:numRef>
              <c:f>'[1]Hist. Tm per Gm Data and Charts'!$W$4:$W$28</c:f>
              <c:numCache>
                <c:formatCode>General</c:formatCode>
                <c:ptCount val="25"/>
                <c:pt idx="0">
                  <c:v>5.9</c:v>
                </c:pt>
                <c:pt idx="1">
                  <c:v>5.67</c:v>
                </c:pt>
                <c:pt idx="2">
                  <c:v>5.17</c:v>
                </c:pt>
                <c:pt idx="3">
                  <c:v>5.31</c:v>
                </c:pt>
                <c:pt idx="4">
                  <c:v>4.6900000000000004</c:v>
                </c:pt>
                <c:pt idx="5">
                  <c:v>5.0999999999999996</c:v>
                </c:pt>
                <c:pt idx="6">
                  <c:v>5.33</c:v>
                </c:pt>
                <c:pt idx="7">
                  <c:v>5.75</c:v>
                </c:pt>
                <c:pt idx="8">
                  <c:v>5.45</c:v>
                </c:pt>
                <c:pt idx="9">
                  <c:v>5.22</c:v>
                </c:pt>
                <c:pt idx="10">
                  <c:v>5.49</c:v>
                </c:pt>
                <c:pt idx="11">
                  <c:v>6.35</c:v>
                </c:pt>
                <c:pt idx="12">
                  <c:v>4.88</c:v>
                </c:pt>
                <c:pt idx="13">
                  <c:v>5.97</c:v>
                </c:pt>
                <c:pt idx="14">
                  <c:v>6.02</c:v>
                </c:pt>
                <c:pt idx="15">
                  <c:v>5.7</c:v>
                </c:pt>
                <c:pt idx="16">
                  <c:v>5.1100000000000003</c:v>
                </c:pt>
                <c:pt idx="17">
                  <c:v>6.57</c:v>
                </c:pt>
                <c:pt idx="18">
                  <c:v>7.39</c:v>
                </c:pt>
                <c:pt idx="19">
                  <c:v>6.6</c:v>
                </c:pt>
                <c:pt idx="20">
                  <c:v>6.04</c:v>
                </c:pt>
                <c:pt idx="21">
                  <c:v>5.91</c:v>
                </c:pt>
                <c:pt idx="22">
                  <c:v>4.96</c:v>
                </c:pt>
                <c:pt idx="23">
                  <c:v>5.25</c:v>
                </c:pt>
                <c:pt idx="24">
                  <c:v>5.22</c:v>
                </c:pt>
              </c:numCache>
            </c:numRef>
          </c:val>
          <c:smooth val="0"/>
          <c:extLst>
            <c:ext xmlns:c16="http://schemas.microsoft.com/office/drawing/2014/chart" uri="{C3380CC4-5D6E-409C-BE32-E72D297353CC}">
              <c16:uniqueId val="{00000000-75CB-5E45-A6DB-B91E934FEC4F}"/>
            </c:ext>
          </c:extLst>
        </c:ser>
        <c:ser>
          <c:idx val="1"/>
          <c:order val="1"/>
          <c:tx>
            <c:strRef>
              <c:f>'[1]Hist. Tm per Gm Data and Charts'!$X$3</c:f>
              <c:strCache>
                <c:ptCount val="1"/>
                <c:pt idx="0">
                  <c:v>K/BB</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val>
            <c:numRef>
              <c:f>'[1]Hist. Tm per Gm Data and Charts'!$X$4:$X$28</c:f>
              <c:numCache>
                <c:formatCode>General</c:formatCode>
                <c:ptCount val="25"/>
                <c:pt idx="0">
                  <c:v>1.75</c:v>
                </c:pt>
                <c:pt idx="1">
                  <c:v>2.1</c:v>
                </c:pt>
                <c:pt idx="2">
                  <c:v>2.97</c:v>
                </c:pt>
                <c:pt idx="3">
                  <c:v>3.63</c:v>
                </c:pt>
                <c:pt idx="4">
                  <c:v>2.69</c:v>
                </c:pt>
                <c:pt idx="5">
                  <c:v>1.72</c:v>
                </c:pt>
                <c:pt idx="6">
                  <c:v>2.1</c:v>
                </c:pt>
                <c:pt idx="7">
                  <c:v>2.27</c:v>
                </c:pt>
                <c:pt idx="8">
                  <c:v>3</c:v>
                </c:pt>
                <c:pt idx="9">
                  <c:v>1.9</c:v>
                </c:pt>
                <c:pt idx="10">
                  <c:v>1.62</c:v>
                </c:pt>
                <c:pt idx="11">
                  <c:v>0.98</c:v>
                </c:pt>
                <c:pt idx="12">
                  <c:v>1.74</c:v>
                </c:pt>
                <c:pt idx="13">
                  <c:v>1.05</c:v>
                </c:pt>
                <c:pt idx="14">
                  <c:v>0.93</c:v>
                </c:pt>
                <c:pt idx="15">
                  <c:v>0.95</c:v>
                </c:pt>
                <c:pt idx="16">
                  <c:v>0.97</c:v>
                </c:pt>
                <c:pt idx="17">
                  <c:v>0.54</c:v>
                </c:pt>
                <c:pt idx="18">
                  <c:v>0.56999999999999995</c:v>
                </c:pt>
                <c:pt idx="19">
                  <c:v>0.71</c:v>
                </c:pt>
                <c:pt idx="20">
                  <c:v>0.73</c:v>
                </c:pt>
                <c:pt idx="21">
                  <c:v>0.79</c:v>
                </c:pt>
                <c:pt idx="22">
                  <c:v>0.83</c:v>
                </c:pt>
                <c:pt idx="23">
                  <c:v>0.78</c:v>
                </c:pt>
                <c:pt idx="24">
                  <c:v>0.89</c:v>
                </c:pt>
              </c:numCache>
            </c:numRef>
          </c:val>
          <c:smooth val="0"/>
          <c:extLst>
            <c:ext xmlns:c16="http://schemas.microsoft.com/office/drawing/2014/chart" uri="{C3380CC4-5D6E-409C-BE32-E72D297353CC}">
              <c16:uniqueId val="{00000001-75CB-5E45-A6DB-B91E934FEC4F}"/>
            </c:ext>
          </c:extLst>
        </c:ser>
        <c:ser>
          <c:idx val="2"/>
          <c:order val="2"/>
          <c:tx>
            <c:strRef>
              <c:f>'[1]Hist. Tm per Gm Data and Charts'!$Y$3</c:f>
              <c:strCache>
                <c:ptCount val="1"/>
                <c:pt idx="0">
                  <c:v>R/GD</c:v>
                </c:pt>
              </c:strCache>
            </c:strRef>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'[1]Hist. Tm per Gm Data and Charts'!$Y$4:$Y$28</c:f>
              <c:numCache>
                <c:formatCode>General</c:formatCode>
                <c:ptCount val="25"/>
                <c:pt idx="0">
                  <c:v>5.8</c:v>
                </c:pt>
                <c:pt idx="1">
                  <c:v>2.2000000000000002</c:v>
                </c:pt>
                <c:pt idx="2">
                  <c:v>1.9</c:v>
                </c:pt>
                <c:pt idx="3">
                  <c:v>3.3</c:v>
                </c:pt>
                <c:pt idx="4">
                  <c:v>2.7</c:v>
                </c:pt>
                <c:pt idx="5">
                  <c:v>2.2999999999999998</c:v>
                </c:pt>
                <c:pt idx="6">
                  <c:v>3.5</c:v>
                </c:pt>
                <c:pt idx="7">
                  <c:v>2.9</c:v>
                </c:pt>
                <c:pt idx="8">
                  <c:v>4.0999999999999996</c:v>
                </c:pt>
                <c:pt idx="9">
                  <c:v>3.9</c:v>
                </c:pt>
                <c:pt idx="10">
                  <c:v>3.5</c:v>
                </c:pt>
                <c:pt idx="11">
                  <c:v>3.5</c:v>
                </c:pt>
                <c:pt idx="12">
                  <c:v>2.6</c:v>
                </c:pt>
                <c:pt idx="13">
                  <c:v>2.7</c:v>
                </c:pt>
                <c:pt idx="14">
                  <c:v>3.5</c:v>
                </c:pt>
                <c:pt idx="15">
                  <c:v>2.7</c:v>
                </c:pt>
                <c:pt idx="16">
                  <c:v>1.7</c:v>
                </c:pt>
                <c:pt idx="17">
                  <c:v>2.2000000000000002</c:v>
                </c:pt>
                <c:pt idx="18">
                  <c:v>3.8</c:v>
                </c:pt>
                <c:pt idx="19">
                  <c:v>2.7</c:v>
                </c:pt>
                <c:pt idx="20">
                  <c:v>3</c:v>
                </c:pt>
                <c:pt idx="21">
                  <c:v>3.1</c:v>
                </c:pt>
                <c:pt idx="22">
                  <c:v>2.4</c:v>
                </c:pt>
                <c:pt idx="23">
                  <c:v>2.6</c:v>
                </c:pt>
                <c:pt idx="24">
                  <c:v>1.5</c:v>
                </c:pt>
              </c:numCache>
            </c:numRef>
          </c:val>
          <c:smooth val="0"/>
          <c:extLst>
            <c:ext xmlns:c16="http://schemas.microsoft.com/office/drawing/2014/chart" uri="{C3380CC4-5D6E-409C-BE32-E72D297353CC}">
              <c16:uniqueId val="{00000002-75CB-5E45-A6DB-B91E934FEC4F}"/>
            </c:ext>
          </c:extLst>
        </c:ser>
        <c:ser>
          <c:idx val="3"/>
          <c:order val="3"/>
          <c:tx>
            <c:strRef>
              <c:f>'[1]Hist. Tm per Gm Data and Charts'!$Z$3</c:f>
              <c:strCache>
                <c:ptCount val="1"/>
                <c:pt idx="0">
                  <c:v>E/GD</c:v>
                </c:pt>
              </c:strCache>
            </c:strRef>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'[1]Hist. Tm per Gm Data and Charts'!$Z$4:$Z$28</c:f>
              <c:numCache>
                <c:formatCode>General</c:formatCode>
                <c:ptCount val="25"/>
                <c:pt idx="0">
                  <c:v>4.0999999999999996</c:v>
                </c:pt>
                <c:pt idx="1">
                  <c:v>2.4</c:v>
                </c:pt>
                <c:pt idx="2">
                  <c:v>2.4</c:v>
                </c:pt>
                <c:pt idx="3">
                  <c:v>1.8</c:v>
                </c:pt>
                <c:pt idx="4">
                  <c:v>1.5</c:v>
                </c:pt>
                <c:pt idx="5">
                  <c:v>1.2</c:v>
                </c:pt>
                <c:pt idx="6">
                  <c:v>2.9</c:v>
                </c:pt>
                <c:pt idx="7">
                  <c:v>2.6</c:v>
                </c:pt>
                <c:pt idx="8">
                  <c:v>2.4</c:v>
                </c:pt>
                <c:pt idx="9">
                  <c:v>1.2</c:v>
                </c:pt>
                <c:pt idx="10">
                  <c:v>1.7</c:v>
                </c:pt>
                <c:pt idx="11">
                  <c:v>1.5</c:v>
                </c:pt>
                <c:pt idx="12">
                  <c:v>1.4</c:v>
                </c:pt>
                <c:pt idx="13">
                  <c:v>1.7</c:v>
                </c:pt>
                <c:pt idx="14">
                  <c:v>1.9</c:v>
                </c:pt>
                <c:pt idx="15">
                  <c:v>1.6</c:v>
                </c:pt>
                <c:pt idx="16">
                  <c:v>1.3</c:v>
                </c:pt>
                <c:pt idx="17">
                  <c:v>1.4</c:v>
                </c:pt>
                <c:pt idx="18">
                  <c:v>1.5</c:v>
                </c:pt>
                <c:pt idx="19">
                  <c:v>1.4</c:v>
                </c:pt>
                <c:pt idx="20">
                  <c:v>1.5</c:v>
                </c:pt>
                <c:pt idx="21">
                  <c:v>0.9</c:v>
                </c:pt>
                <c:pt idx="22">
                  <c:v>0.9</c:v>
                </c:pt>
                <c:pt idx="23">
                  <c:v>0.9</c:v>
                </c:pt>
                <c:pt idx="24">
                  <c:v>1.2</c:v>
                </c:pt>
              </c:numCache>
            </c:numRef>
          </c:val>
          <c:smooth val="0"/>
          <c:extLst>
            <c:ext xmlns:c16="http://schemas.microsoft.com/office/drawing/2014/chart" uri="{C3380CC4-5D6E-409C-BE32-E72D297353CC}">
              <c16:uniqueId val="{00000003-75CB-5E45-A6DB-B91E934FEC4F}"/>
            </c:ext>
          </c:extLst>
        </c:ser>
        <c:dLbls>
          <c:showLegendKey val="0"/>
          <c:showVal val="0"/>
          <c:showCatName val="0"/>
          <c:showSerName val="0"/>
          <c:showPercent val="0"/>
          <c:showBubbleSize val="0"/>
        </c:dLbls>
        <c:smooth val="0"/>
        <c:axId val="1873092704"/>
        <c:axId val="1"/>
      </c:lineChart>
      <c:catAx>
        <c:axId val="1873092704"/>
        <c:scaling>
          <c:orientation val="minMax"/>
        </c:scaling>
        <c:delete val="1"/>
        <c:axPos val="b"/>
        <c:majorTickMark val="none"/>
        <c:minorTickMark val="none"/>
        <c:tickLblPos val="nextTo"/>
        <c:crossAx val="1"/>
        <c:crosses val="autoZero"/>
        <c:auto val="1"/>
        <c:lblAlgn val="ctr"/>
        <c:lblOffset val="100"/>
        <c:noMultiLvlLbl val="0"/>
      </c:catAx>
      <c:valAx>
        <c:axId val="1"/>
        <c:scaling>
          <c:orientation val="minMax"/>
          <c:max val="10"/>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873092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400"/>
              <a:t>Event Outcomes/Tm/Gm: 1998 - 2021</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lineChart>
        <c:grouping val="standard"/>
        <c:varyColors val="0"/>
        <c:ser>
          <c:idx val="0"/>
          <c:order val="0"/>
          <c:tx>
            <c:strRef>
              <c:f>'[1]Hist. Tm per Gm Data and Charts'!$CC$3</c:f>
              <c:strCache>
                <c:ptCount val="1"/>
                <c:pt idx="0">
                  <c:v>BB</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val>
            <c:numRef>
              <c:f>'[1]Hist. Tm per Gm Data and Charts'!$CC$4:$CC$27</c:f>
              <c:numCache>
                <c:formatCode>General</c:formatCode>
                <c:ptCount val="24"/>
                <c:pt idx="0">
                  <c:v>3.38</c:v>
                </c:pt>
                <c:pt idx="1">
                  <c:v>3.68</c:v>
                </c:pt>
                <c:pt idx="2">
                  <c:v>3.75</c:v>
                </c:pt>
                <c:pt idx="3">
                  <c:v>3.25</c:v>
                </c:pt>
                <c:pt idx="4">
                  <c:v>3.35</c:v>
                </c:pt>
                <c:pt idx="5">
                  <c:v>3.27</c:v>
                </c:pt>
                <c:pt idx="6">
                  <c:v>3.34</c:v>
                </c:pt>
                <c:pt idx="7">
                  <c:v>3.13</c:v>
                </c:pt>
                <c:pt idx="8">
                  <c:v>3.26</c:v>
                </c:pt>
                <c:pt idx="9">
                  <c:v>3.31</c:v>
                </c:pt>
                <c:pt idx="10">
                  <c:v>3.36</c:v>
                </c:pt>
                <c:pt idx="11">
                  <c:v>3.42</c:v>
                </c:pt>
                <c:pt idx="12">
                  <c:v>3.25</c:v>
                </c:pt>
                <c:pt idx="13">
                  <c:v>3.09</c:v>
                </c:pt>
                <c:pt idx="14">
                  <c:v>3.03</c:v>
                </c:pt>
                <c:pt idx="15">
                  <c:v>3.01</c:v>
                </c:pt>
                <c:pt idx="16">
                  <c:v>2.88</c:v>
                </c:pt>
                <c:pt idx="17">
                  <c:v>2.9</c:v>
                </c:pt>
                <c:pt idx="18">
                  <c:v>3.11</c:v>
                </c:pt>
                <c:pt idx="19">
                  <c:v>3.26</c:v>
                </c:pt>
                <c:pt idx="20">
                  <c:v>3.23</c:v>
                </c:pt>
                <c:pt idx="21">
                  <c:v>3.27</c:v>
                </c:pt>
                <c:pt idx="22">
                  <c:v>3.39</c:v>
                </c:pt>
                <c:pt idx="23">
                  <c:v>3.28</c:v>
                </c:pt>
              </c:numCache>
            </c:numRef>
          </c:val>
          <c:smooth val="0"/>
          <c:extLst>
            <c:ext xmlns:c16="http://schemas.microsoft.com/office/drawing/2014/chart" uri="{C3380CC4-5D6E-409C-BE32-E72D297353CC}">
              <c16:uniqueId val="{00000000-4C20-6440-A15C-D9EFA6337A7F}"/>
            </c:ext>
          </c:extLst>
        </c:ser>
        <c:ser>
          <c:idx val="1"/>
          <c:order val="1"/>
          <c:tx>
            <c:strRef>
              <c:f>'[1]Hist. Tm per Gm Data and Charts'!$CD$3</c:f>
              <c:strCache>
                <c:ptCount val="1"/>
                <c:pt idx="0">
                  <c:v>HBP</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val>
            <c:numRef>
              <c:f>'[1]Hist. Tm per Gm Data and Charts'!$CD$4:$CD$27</c:f>
              <c:numCache>
                <c:formatCode>General</c:formatCode>
                <c:ptCount val="24"/>
                <c:pt idx="0">
                  <c:v>0.33</c:v>
                </c:pt>
                <c:pt idx="1">
                  <c:v>0.33</c:v>
                </c:pt>
                <c:pt idx="2">
                  <c:v>0.32</c:v>
                </c:pt>
                <c:pt idx="3">
                  <c:v>0.39</c:v>
                </c:pt>
                <c:pt idx="4">
                  <c:v>0.36</c:v>
                </c:pt>
                <c:pt idx="5">
                  <c:v>0.38</c:v>
                </c:pt>
                <c:pt idx="6">
                  <c:v>0.38</c:v>
                </c:pt>
                <c:pt idx="7">
                  <c:v>0.37</c:v>
                </c:pt>
                <c:pt idx="8">
                  <c:v>0.37</c:v>
                </c:pt>
                <c:pt idx="9">
                  <c:v>0.36</c:v>
                </c:pt>
                <c:pt idx="10">
                  <c:v>0.34</c:v>
                </c:pt>
                <c:pt idx="11">
                  <c:v>0.33</c:v>
                </c:pt>
                <c:pt idx="12">
                  <c:v>0.32</c:v>
                </c:pt>
                <c:pt idx="13">
                  <c:v>0.32</c:v>
                </c:pt>
                <c:pt idx="14">
                  <c:v>0.31</c:v>
                </c:pt>
                <c:pt idx="15">
                  <c:v>0.32</c:v>
                </c:pt>
                <c:pt idx="16">
                  <c:v>0.34</c:v>
                </c:pt>
                <c:pt idx="17">
                  <c:v>0.33</c:v>
                </c:pt>
                <c:pt idx="18">
                  <c:v>0.34</c:v>
                </c:pt>
                <c:pt idx="19">
                  <c:v>0.36</c:v>
                </c:pt>
                <c:pt idx="20">
                  <c:v>0.4</c:v>
                </c:pt>
                <c:pt idx="21">
                  <c:v>0.41</c:v>
                </c:pt>
                <c:pt idx="22">
                  <c:v>0.46</c:v>
                </c:pt>
                <c:pt idx="23">
                  <c:v>0.43</c:v>
                </c:pt>
              </c:numCache>
            </c:numRef>
          </c:val>
          <c:smooth val="0"/>
          <c:extLst>
            <c:ext xmlns:c16="http://schemas.microsoft.com/office/drawing/2014/chart" uri="{C3380CC4-5D6E-409C-BE32-E72D297353CC}">
              <c16:uniqueId val="{00000001-4C20-6440-A15C-D9EFA6337A7F}"/>
            </c:ext>
          </c:extLst>
        </c:ser>
        <c:ser>
          <c:idx val="2"/>
          <c:order val="2"/>
          <c:tx>
            <c:strRef>
              <c:f>'[1]Hist. Tm per Gm Data and Charts'!$CE$3</c:f>
              <c:strCache>
                <c:ptCount val="1"/>
                <c:pt idx="0">
                  <c:v>SO</c:v>
                </c:pt>
              </c:strCache>
            </c:strRef>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'[1]Hist. Tm per Gm Data and Charts'!$CE$4:$CE$27</c:f>
              <c:numCache>
                <c:formatCode>General</c:formatCode>
                <c:ptCount val="24"/>
                <c:pt idx="0">
                  <c:v>6.56</c:v>
                </c:pt>
                <c:pt idx="1">
                  <c:v>6.41</c:v>
                </c:pt>
                <c:pt idx="2">
                  <c:v>6.45</c:v>
                </c:pt>
                <c:pt idx="3">
                  <c:v>6.67</c:v>
                </c:pt>
                <c:pt idx="4">
                  <c:v>6.47</c:v>
                </c:pt>
                <c:pt idx="5">
                  <c:v>6.34</c:v>
                </c:pt>
                <c:pt idx="6">
                  <c:v>6.55</c:v>
                </c:pt>
                <c:pt idx="7">
                  <c:v>6.3</c:v>
                </c:pt>
                <c:pt idx="8">
                  <c:v>6.52</c:v>
                </c:pt>
                <c:pt idx="9">
                  <c:v>6.62</c:v>
                </c:pt>
                <c:pt idx="10">
                  <c:v>6.77</c:v>
                </c:pt>
                <c:pt idx="11">
                  <c:v>6.91</c:v>
                </c:pt>
                <c:pt idx="12">
                  <c:v>7.06</c:v>
                </c:pt>
                <c:pt idx="13">
                  <c:v>7.1</c:v>
                </c:pt>
                <c:pt idx="14">
                  <c:v>7.5</c:v>
                </c:pt>
                <c:pt idx="15">
                  <c:v>7.55</c:v>
                </c:pt>
                <c:pt idx="16">
                  <c:v>7.7</c:v>
                </c:pt>
                <c:pt idx="17">
                  <c:v>7.71</c:v>
                </c:pt>
                <c:pt idx="18">
                  <c:v>8.0299999999999994</c:v>
                </c:pt>
                <c:pt idx="19">
                  <c:v>8.25</c:v>
                </c:pt>
                <c:pt idx="20">
                  <c:v>8.48</c:v>
                </c:pt>
                <c:pt idx="21">
                  <c:v>8.81</c:v>
                </c:pt>
                <c:pt idx="22">
                  <c:v>8.68</c:v>
                </c:pt>
                <c:pt idx="23">
                  <c:v>8.93</c:v>
                </c:pt>
              </c:numCache>
            </c:numRef>
          </c:val>
          <c:smooth val="0"/>
          <c:extLst>
            <c:ext xmlns:c16="http://schemas.microsoft.com/office/drawing/2014/chart" uri="{C3380CC4-5D6E-409C-BE32-E72D297353CC}">
              <c16:uniqueId val="{00000002-4C20-6440-A15C-D9EFA6337A7F}"/>
            </c:ext>
          </c:extLst>
        </c:ser>
        <c:ser>
          <c:idx val="3"/>
          <c:order val="3"/>
          <c:tx>
            <c:strRef>
              <c:f>'[1]Hist. Tm per Gm Data and Charts'!$CF$3</c:f>
              <c:strCache>
                <c:ptCount val="1"/>
                <c:pt idx="0">
                  <c:v>HR</c:v>
                </c:pt>
              </c:strCache>
            </c:strRef>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'[1]Hist. Tm per Gm Data and Charts'!$CF$4:$CF$27</c:f>
              <c:numCache>
                <c:formatCode>General</c:formatCode>
                <c:ptCount val="24"/>
                <c:pt idx="0">
                  <c:v>1.04</c:v>
                </c:pt>
                <c:pt idx="1">
                  <c:v>1.1399999999999999</c:v>
                </c:pt>
                <c:pt idx="2">
                  <c:v>1.17</c:v>
                </c:pt>
                <c:pt idx="3">
                  <c:v>1.1200000000000001</c:v>
                </c:pt>
                <c:pt idx="4">
                  <c:v>1.04</c:v>
                </c:pt>
                <c:pt idx="5">
                  <c:v>1.07</c:v>
                </c:pt>
                <c:pt idx="6">
                  <c:v>1.1200000000000001</c:v>
                </c:pt>
                <c:pt idx="7">
                  <c:v>1.03</c:v>
                </c:pt>
                <c:pt idx="8">
                  <c:v>1.1100000000000001</c:v>
                </c:pt>
                <c:pt idx="9">
                  <c:v>1.02</c:v>
                </c:pt>
                <c:pt idx="10">
                  <c:v>1</c:v>
                </c:pt>
                <c:pt idx="11">
                  <c:v>1.04</c:v>
                </c:pt>
                <c:pt idx="12">
                  <c:v>0.95</c:v>
                </c:pt>
                <c:pt idx="13">
                  <c:v>0.94</c:v>
                </c:pt>
                <c:pt idx="14">
                  <c:v>1.02</c:v>
                </c:pt>
                <c:pt idx="15">
                  <c:v>0.96</c:v>
                </c:pt>
                <c:pt idx="16">
                  <c:v>0.86</c:v>
                </c:pt>
                <c:pt idx="17">
                  <c:v>1.01</c:v>
                </c:pt>
                <c:pt idx="18">
                  <c:v>1.1599999999999999</c:v>
                </c:pt>
                <c:pt idx="19">
                  <c:v>1.26</c:v>
                </c:pt>
                <c:pt idx="20">
                  <c:v>1.1499999999999999</c:v>
                </c:pt>
                <c:pt idx="21">
                  <c:v>1.39</c:v>
                </c:pt>
                <c:pt idx="22">
                  <c:v>1.28</c:v>
                </c:pt>
                <c:pt idx="23">
                  <c:v>1.17</c:v>
                </c:pt>
              </c:numCache>
            </c:numRef>
          </c:val>
          <c:smooth val="0"/>
          <c:extLst>
            <c:ext xmlns:c16="http://schemas.microsoft.com/office/drawing/2014/chart" uri="{C3380CC4-5D6E-409C-BE32-E72D297353CC}">
              <c16:uniqueId val="{00000003-4C20-6440-A15C-D9EFA6337A7F}"/>
            </c:ext>
          </c:extLst>
        </c:ser>
        <c:ser>
          <c:idx val="4"/>
          <c:order val="4"/>
          <c:tx>
            <c:strRef>
              <c:f>'[1]Hist. Tm per Gm Data and Charts'!$CI$3</c:f>
              <c:strCache>
                <c:ptCount val="1"/>
                <c:pt idx="0">
                  <c:v>BAbip</c:v>
                </c:pt>
              </c:strCache>
            </c:strRef>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'[1]Hist. Tm per Gm Data and Charts'!$CI$4:$CI$27</c:f>
              <c:numCache>
                <c:formatCode>General</c:formatCode>
                <c:ptCount val="24"/>
                <c:pt idx="0">
                  <c:v>0.29899999999999999</c:v>
                </c:pt>
                <c:pt idx="1">
                  <c:v>0.30199999999999999</c:v>
                </c:pt>
                <c:pt idx="2">
                  <c:v>0.3</c:v>
                </c:pt>
                <c:pt idx="3">
                  <c:v>0.29599999999999999</c:v>
                </c:pt>
                <c:pt idx="4">
                  <c:v>0.29299999999999998</c:v>
                </c:pt>
                <c:pt idx="5">
                  <c:v>0.29399999999999998</c:v>
                </c:pt>
                <c:pt idx="6">
                  <c:v>0.29699999999999999</c:v>
                </c:pt>
                <c:pt idx="7">
                  <c:v>0.29499999999999998</c:v>
                </c:pt>
                <c:pt idx="8">
                  <c:v>0.30099999999999999</c:v>
                </c:pt>
                <c:pt idx="9">
                  <c:v>0.30199999999999999</c:v>
                </c:pt>
                <c:pt idx="10">
                  <c:v>0.3</c:v>
                </c:pt>
                <c:pt idx="11">
                  <c:v>0.29899999999999999</c:v>
                </c:pt>
                <c:pt idx="12">
                  <c:v>0.29699999999999999</c:v>
                </c:pt>
                <c:pt idx="13">
                  <c:v>0.29499999999999998</c:v>
                </c:pt>
                <c:pt idx="14">
                  <c:v>0.29699999999999999</c:v>
                </c:pt>
                <c:pt idx="15">
                  <c:v>0.29699999999999999</c:v>
                </c:pt>
                <c:pt idx="16">
                  <c:v>0.29799999999999999</c:v>
                </c:pt>
                <c:pt idx="17">
                  <c:v>0.29899999999999999</c:v>
                </c:pt>
                <c:pt idx="18">
                  <c:v>0.3</c:v>
                </c:pt>
                <c:pt idx="19">
                  <c:v>0.3</c:v>
                </c:pt>
                <c:pt idx="20">
                  <c:v>0.29499999999999998</c:v>
                </c:pt>
                <c:pt idx="21">
                  <c:v>0.29799999999999999</c:v>
                </c:pt>
                <c:pt idx="22">
                  <c:v>0.29199999999999998</c:v>
                </c:pt>
                <c:pt idx="23">
                  <c:v>0.28899999999999998</c:v>
                </c:pt>
              </c:numCache>
            </c:numRef>
          </c:val>
          <c:smooth val="0"/>
          <c:extLst>
            <c:ext xmlns:c16="http://schemas.microsoft.com/office/drawing/2014/chart" uri="{C3380CC4-5D6E-409C-BE32-E72D297353CC}">
              <c16:uniqueId val="{00000004-4C20-6440-A15C-D9EFA6337A7F}"/>
            </c:ext>
          </c:extLst>
        </c:ser>
        <c:dLbls>
          <c:showLegendKey val="0"/>
          <c:showVal val="0"/>
          <c:showCatName val="0"/>
          <c:showSerName val="0"/>
          <c:showPercent val="0"/>
          <c:showBubbleSize val="0"/>
        </c:dLbls>
        <c:smooth val="0"/>
        <c:axId val="1873472336"/>
        <c:axId val="1"/>
      </c:lineChart>
      <c:catAx>
        <c:axId val="1873472336"/>
        <c:scaling>
          <c:orientation val="minMax"/>
        </c:scaling>
        <c:delete val="1"/>
        <c:axPos val="b"/>
        <c:majorTickMark val="none"/>
        <c:minorTickMark val="none"/>
        <c:tickLblPos val="nextTo"/>
        <c:crossAx val="1"/>
        <c:crosses val="autoZero"/>
        <c:auto val="1"/>
        <c:lblAlgn val="ctr"/>
        <c:lblOffset val="100"/>
        <c:noMultiLvlLbl val="0"/>
      </c:catAx>
      <c:valAx>
        <c:axId val="1"/>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873472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400"/>
              <a:t>Game Outcomes/Tm/Gm: 1998 - 2021</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lineChart>
        <c:grouping val="standard"/>
        <c:varyColors val="0"/>
        <c:ser>
          <c:idx val="0"/>
          <c:order val="0"/>
          <c:tx>
            <c:strRef>
              <c:f>'[1]Hist. Tm per Gm Data and Charts'!$CJ$3</c:f>
              <c:strCache>
                <c:ptCount val="1"/>
                <c:pt idx="0">
                  <c:v>R/G</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val>
            <c:numRef>
              <c:f>'[1]Hist. Tm per Gm Data and Charts'!$CJ$4:$CJ$27</c:f>
              <c:numCache>
                <c:formatCode>General</c:formatCode>
                <c:ptCount val="24"/>
                <c:pt idx="0">
                  <c:v>4.79</c:v>
                </c:pt>
                <c:pt idx="1">
                  <c:v>5.08</c:v>
                </c:pt>
                <c:pt idx="2">
                  <c:v>5.14</c:v>
                </c:pt>
                <c:pt idx="3">
                  <c:v>4.78</c:v>
                </c:pt>
                <c:pt idx="4">
                  <c:v>4.62</c:v>
                </c:pt>
                <c:pt idx="5">
                  <c:v>4.7300000000000004</c:v>
                </c:pt>
                <c:pt idx="6">
                  <c:v>4.8099999999999996</c:v>
                </c:pt>
                <c:pt idx="7">
                  <c:v>4.59</c:v>
                </c:pt>
                <c:pt idx="8">
                  <c:v>4.8600000000000003</c:v>
                </c:pt>
                <c:pt idx="9">
                  <c:v>4.8</c:v>
                </c:pt>
                <c:pt idx="10">
                  <c:v>4.6500000000000004</c:v>
                </c:pt>
                <c:pt idx="11">
                  <c:v>4.6100000000000003</c:v>
                </c:pt>
                <c:pt idx="12">
                  <c:v>4.38</c:v>
                </c:pt>
                <c:pt idx="13">
                  <c:v>4.28</c:v>
                </c:pt>
                <c:pt idx="14">
                  <c:v>4.32</c:v>
                </c:pt>
                <c:pt idx="15">
                  <c:v>4.17</c:v>
                </c:pt>
                <c:pt idx="16">
                  <c:v>4.07</c:v>
                </c:pt>
                <c:pt idx="17">
                  <c:v>4.25</c:v>
                </c:pt>
                <c:pt idx="18">
                  <c:v>4.4800000000000004</c:v>
                </c:pt>
                <c:pt idx="19">
                  <c:v>4.6500000000000004</c:v>
                </c:pt>
                <c:pt idx="20">
                  <c:v>4.45</c:v>
                </c:pt>
                <c:pt idx="21">
                  <c:v>4.83</c:v>
                </c:pt>
                <c:pt idx="22">
                  <c:v>4.6500000000000004</c:v>
                </c:pt>
                <c:pt idx="23">
                  <c:v>4.41</c:v>
                </c:pt>
              </c:numCache>
            </c:numRef>
          </c:val>
          <c:smooth val="0"/>
          <c:extLst>
            <c:ext xmlns:c16="http://schemas.microsoft.com/office/drawing/2014/chart" uri="{C3380CC4-5D6E-409C-BE32-E72D297353CC}">
              <c16:uniqueId val="{00000000-532A-9C4A-9D51-F86A1B26A133}"/>
            </c:ext>
          </c:extLst>
        </c:ser>
        <c:ser>
          <c:idx val="1"/>
          <c:order val="1"/>
          <c:tx>
            <c:strRef>
              <c:f>'[1]Hist. Tm per Gm Data and Charts'!$CK$3</c:f>
              <c:strCache>
                <c:ptCount val="1"/>
                <c:pt idx="0">
                  <c:v>K/BB</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val>
            <c:numRef>
              <c:f>'[1]Hist. Tm per Gm Data and Charts'!$CK$4:$CK$27</c:f>
              <c:numCache>
                <c:formatCode>General</c:formatCode>
                <c:ptCount val="24"/>
                <c:pt idx="0">
                  <c:v>1.94</c:v>
                </c:pt>
                <c:pt idx="1">
                  <c:v>1.74</c:v>
                </c:pt>
                <c:pt idx="2">
                  <c:v>1.72</c:v>
                </c:pt>
                <c:pt idx="3">
                  <c:v>2.0499999999999998</c:v>
                </c:pt>
                <c:pt idx="4">
                  <c:v>1.93</c:v>
                </c:pt>
                <c:pt idx="5">
                  <c:v>1.94</c:v>
                </c:pt>
                <c:pt idx="6">
                  <c:v>1.96</c:v>
                </c:pt>
                <c:pt idx="7">
                  <c:v>2.02</c:v>
                </c:pt>
                <c:pt idx="8">
                  <c:v>2</c:v>
                </c:pt>
                <c:pt idx="9">
                  <c:v>2</c:v>
                </c:pt>
                <c:pt idx="10">
                  <c:v>2.0099999999999998</c:v>
                </c:pt>
                <c:pt idx="11">
                  <c:v>2.02</c:v>
                </c:pt>
                <c:pt idx="12">
                  <c:v>2.17</c:v>
                </c:pt>
                <c:pt idx="13">
                  <c:v>2.2999999999999998</c:v>
                </c:pt>
                <c:pt idx="14">
                  <c:v>2.48</c:v>
                </c:pt>
                <c:pt idx="15">
                  <c:v>2.5099999999999998</c:v>
                </c:pt>
                <c:pt idx="16">
                  <c:v>2.67</c:v>
                </c:pt>
                <c:pt idx="17">
                  <c:v>2.66</c:v>
                </c:pt>
                <c:pt idx="18">
                  <c:v>2.58</c:v>
                </c:pt>
                <c:pt idx="19">
                  <c:v>2.5299999999999998</c:v>
                </c:pt>
                <c:pt idx="20">
                  <c:v>2.63</c:v>
                </c:pt>
                <c:pt idx="21">
                  <c:v>2.69</c:v>
                </c:pt>
                <c:pt idx="22">
                  <c:v>2.56</c:v>
                </c:pt>
                <c:pt idx="23">
                  <c:v>2.72</c:v>
                </c:pt>
              </c:numCache>
            </c:numRef>
          </c:val>
          <c:smooth val="0"/>
          <c:extLst>
            <c:ext xmlns:c16="http://schemas.microsoft.com/office/drawing/2014/chart" uri="{C3380CC4-5D6E-409C-BE32-E72D297353CC}">
              <c16:uniqueId val="{00000001-532A-9C4A-9D51-F86A1B26A133}"/>
            </c:ext>
          </c:extLst>
        </c:ser>
        <c:ser>
          <c:idx val="2"/>
          <c:order val="2"/>
          <c:tx>
            <c:strRef>
              <c:f>'[1]Hist. Tm per Gm Data and Charts'!$CL$3</c:f>
              <c:strCache>
                <c:ptCount val="1"/>
                <c:pt idx="0">
                  <c:v>R/GD</c:v>
                </c:pt>
              </c:strCache>
            </c:strRef>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'[1]Hist. Tm per Gm Data and Charts'!$CL$4:$CL$27</c:f>
              <c:numCache>
                <c:formatCode>General</c:formatCode>
                <c:ptCount val="24"/>
                <c:pt idx="0">
                  <c:v>2.2000000000000002</c:v>
                </c:pt>
                <c:pt idx="1">
                  <c:v>1.9</c:v>
                </c:pt>
                <c:pt idx="2">
                  <c:v>1.6</c:v>
                </c:pt>
                <c:pt idx="3">
                  <c:v>1.7</c:v>
                </c:pt>
                <c:pt idx="4">
                  <c:v>2</c:v>
                </c:pt>
                <c:pt idx="5">
                  <c:v>2.4</c:v>
                </c:pt>
                <c:pt idx="6">
                  <c:v>2.1</c:v>
                </c:pt>
                <c:pt idx="7">
                  <c:v>1.7</c:v>
                </c:pt>
                <c:pt idx="8">
                  <c:v>1.4</c:v>
                </c:pt>
                <c:pt idx="9">
                  <c:v>1.8</c:v>
                </c:pt>
                <c:pt idx="10">
                  <c:v>1.7</c:v>
                </c:pt>
                <c:pt idx="11">
                  <c:v>1.7</c:v>
                </c:pt>
                <c:pt idx="12">
                  <c:v>2.1</c:v>
                </c:pt>
                <c:pt idx="13">
                  <c:v>2</c:v>
                </c:pt>
                <c:pt idx="14">
                  <c:v>1.4</c:v>
                </c:pt>
                <c:pt idx="15">
                  <c:v>2.1</c:v>
                </c:pt>
                <c:pt idx="16">
                  <c:v>1.5</c:v>
                </c:pt>
                <c:pt idx="17">
                  <c:v>2</c:v>
                </c:pt>
                <c:pt idx="18">
                  <c:v>1.6</c:v>
                </c:pt>
                <c:pt idx="19">
                  <c:v>1.8</c:v>
                </c:pt>
                <c:pt idx="20">
                  <c:v>1.7</c:v>
                </c:pt>
                <c:pt idx="21">
                  <c:v>2.2000000000000002</c:v>
                </c:pt>
                <c:pt idx="22">
                  <c:v>2.1</c:v>
                </c:pt>
                <c:pt idx="23">
                  <c:v>2.1</c:v>
                </c:pt>
              </c:numCache>
            </c:numRef>
          </c:val>
          <c:smooth val="0"/>
          <c:extLst>
            <c:ext xmlns:c16="http://schemas.microsoft.com/office/drawing/2014/chart" uri="{C3380CC4-5D6E-409C-BE32-E72D297353CC}">
              <c16:uniqueId val="{00000002-532A-9C4A-9D51-F86A1B26A133}"/>
            </c:ext>
          </c:extLst>
        </c:ser>
        <c:ser>
          <c:idx val="3"/>
          <c:order val="3"/>
          <c:tx>
            <c:strRef>
              <c:f>'[1]Hist. Tm per Gm Data and Charts'!$CM$3</c:f>
              <c:strCache>
                <c:ptCount val="1"/>
                <c:pt idx="0">
                  <c:v>E/GD</c:v>
                </c:pt>
              </c:strCache>
            </c:strRef>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'[1]Hist. Tm per Gm Data and Charts'!$CM$4:$CM$27</c:f>
              <c:numCache>
                <c:formatCode>General</c:formatCode>
                <c:ptCount val="24"/>
                <c:pt idx="0">
                  <c:v>0.5</c:v>
                </c:pt>
                <c:pt idx="1">
                  <c:v>0.6</c:v>
                </c:pt>
                <c:pt idx="2">
                  <c:v>0.4</c:v>
                </c:pt>
                <c:pt idx="3">
                  <c:v>0.4</c:v>
                </c:pt>
                <c:pt idx="4">
                  <c:v>0.4</c:v>
                </c:pt>
                <c:pt idx="5">
                  <c:v>0.5</c:v>
                </c:pt>
                <c:pt idx="6">
                  <c:v>0.4</c:v>
                </c:pt>
                <c:pt idx="7">
                  <c:v>0.2</c:v>
                </c:pt>
                <c:pt idx="8">
                  <c:v>0.4</c:v>
                </c:pt>
                <c:pt idx="9">
                  <c:v>0.4</c:v>
                </c:pt>
                <c:pt idx="10">
                  <c:v>0.4</c:v>
                </c:pt>
                <c:pt idx="11">
                  <c:v>0.5</c:v>
                </c:pt>
                <c:pt idx="12">
                  <c:v>0.4</c:v>
                </c:pt>
                <c:pt idx="13">
                  <c:v>0.4</c:v>
                </c:pt>
                <c:pt idx="14">
                  <c:v>0.3</c:v>
                </c:pt>
                <c:pt idx="15">
                  <c:v>0.4</c:v>
                </c:pt>
                <c:pt idx="16">
                  <c:v>0.3</c:v>
                </c:pt>
                <c:pt idx="17">
                  <c:v>0.3</c:v>
                </c:pt>
                <c:pt idx="18">
                  <c:v>0.4</c:v>
                </c:pt>
                <c:pt idx="19">
                  <c:v>0.3</c:v>
                </c:pt>
                <c:pt idx="20">
                  <c:v>0.4</c:v>
                </c:pt>
                <c:pt idx="21">
                  <c:v>0.4</c:v>
                </c:pt>
                <c:pt idx="22">
                  <c:v>0.5</c:v>
                </c:pt>
                <c:pt idx="23">
                  <c:v>0.3</c:v>
                </c:pt>
              </c:numCache>
            </c:numRef>
          </c:val>
          <c:smooth val="0"/>
          <c:extLst>
            <c:ext xmlns:c16="http://schemas.microsoft.com/office/drawing/2014/chart" uri="{C3380CC4-5D6E-409C-BE32-E72D297353CC}">
              <c16:uniqueId val="{00000003-532A-9C4A-9D51-F86A1B26A133}"/>
            </c:ext>
          </c:extLst>
        </c:ser>
        <c:dLbls>
          <c:showLegendKey val="0"/>
          <c:showVal val="0"/>
          <c:showCatName val="0"/>
          <c:showSerName val="0"/>
          <c:showPercent val="0"/>
          <c:showBubbleSize val="0"/>
        </c:dLbls>
        <c:smooth val="0"/>
        <c:axId val="1873034400"/>
        <c:axId val="1"/>
      </c:lineChart>
      <c:catAx>
        <c:axId val="1873034400"/>
        <c:scaling>
          <c:orientation val="minMax"/>
        </c:scaling>
        <c:delete val="0"/>
        <c:axPos val="b"/>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max val="10"/>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873034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400"/>
              <a:t>Event Outcomes/Tm/Gm: 1954 - 1997</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lineChart>
        <c:grouping val="standard"/>
        <c:varyColors val="0"/>
        <c:ser>
          <c:idx val="0"/>
          <c:order val="0"/>
          <c:tx>
            <c:strRef>
              <c:f>'[1]Hist. Tm per Gm Data and Charts'!$BP$3</c:f>
              <c:strCache>
                <c:ptCount val="1"/>
                <c:pt idx="0">
                  <c:v>BB</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val>
            <c:numRef>
              <c:f>'[1]Hist. Tm per Gm Data and Charts'!$BP$4:$BP$47</c:f>
              <c:numCache>
                <c:formatCode>General</c:formatCode>
                <c:ptCount val="44"/>
                <c:pt idx="0">
                  <c:v>3.65</c:v>
                </c:pt>
                <c:pt idx="1">
                  <c:v>3.67</c:v>
                </c:pt>
                <c:pt idx="2">
                  <c:v>3.63</c:v>
                </c:pt>
                <c:pt idx="3">
                  <c:v>3.31</c:v>
                </c:pt>
                <c:pt idx="4">
                  <c:v>3.29</c:v>
                </c:pt>
                <c:pt idx="5">
                  <c:v>3.31</c:v>
                </c:pt>
                <c:pt idx="6">
                  <c:v>3.39</c:v>
                </c:pt>
                <c:pt idx="7">
                  <c:v>3.46</c:v>
                </c:pt>
                <c:pt idx="8">
                  <c:v>3.37</c:v>
                </c:pt>
                <c:pt idx="9">
                  <c:v>2.96</c:v>
                </c:pt>
                <c:pt idx="10">
                  <c:v>2.96</c:v>
                </c:pt>
                <c:pt idx="11">
                  <c:v>3.09</c:v>
                </c:pt>
                <c:pt idx="12">
                  <c:v>2.89</c:v>
                </c:pt>
                <c:pt idx="13">
                  <c:v>2.98</c:v>
                </c:pt>
                <c:pt idx="14">
                  <c:v>2.82</c:v>
                </c:pt>
                <c:pt idx="15">
                  <c:v>3.45</c:v>
                </c:pt>
                <c:pt idx="16">
                  <c:v>3.53</c:v>
                </c:pt>
                <c:pt idx="17">
                  <c:v>3.23</c:v>
                </c:pt>
                <c:pt idx="18">
                  <c:v>3.15</c:v>
                </c:pt>
                <c:pt idx="19">
                  <c:v>3.37</c:v>
                </c:pt>
                <c:pt idx="20">
                  <c:v>3.33</c:v>
                </c:pt>
                <c:pt idx="21">
                  <c:v>3.46</c:v>
                </c:pt>
                <c:pt idx="22">
                  <c:v>3.2</c:v>
                </c:pt>
                <c:pt idx="23">
                  <c:v>3.27</c:v>
                </c:pt>
                <c:pt idx="24">
                  <c:v>3.23</c:v>
                </c:pt>
                <c:pt idx="25">
                  <c:v>3.24</c:v>
                </c:pt>
                <c:pt idx="26">
                  <c:v>3.13</c:v>
                </c:pt>
                <c:pt idx="27">
                  <c:v>3.18</c:v>
                </c:pt>
                <c:pt idx="28">
                  <c:v>3.16</c:v>
                </c:pt>
                <c:pt idx="29">
                  <c:v>3.2</c:v>
                </c:pt>
                <c:pt idx="30">
                  <c:v>3.16</c:v>
                </c:pt>
                <c:pt idx="31">
                  <c:v>3.29</c:v>
                </c:pt>
                <c:pt idx="32">
                  <c:v>3.38</c:v>
                </c:pt>
                <c:pt idx="33">
                  <c:v>3.42</c:v>
                </c:pt>
                <c:pt idx="34">
                  <c:v>3.09</c:v>
                </c:pt>
                <c:pt idx="35">
                  <c:v>3.21</c:v>
                </c:pt>
                <c:pt idx="36">
                  <c:v>3.29</c:v>
                </c:pt>
                <c:pt idx="37">
                  <c:v>3.32</c:v>
                </c:pt>
                <c:pt idx="38">
                  <c:v>3.25</c:v>
                </c:pt>
                <c:pt idx="39">
                  <c:v>3.33</c:v>
                </c:pt>
                <c:pt idx="40">
                  <c:v>3.48</c:v>
                </c:pt>
                <c:pt idx="41">
                  <c:v>3.53</c:v>
                </c:pt>
                <c:pt idx="42">
                  <c:v>3.55</c:v>
                </c:pt>
                <c:pt idx="43">
                  <c:v>3.46</c:v>
                </c:pt>
              </c:numCache>
            </c:numRef>
          </c:val>
          <c:smooth val="0"/>
          <c:extLst>
            <c:ext xmlns:c16="http://schemas.microsoft.com/office/drawing/2014/chart" uri="{C3380CC4-5D6E-409C-BE32-E72D297353CC}">
              <c16:uniqueId val="{00000000-42CB-5442-8CD6-3767417CD310}"/>
            </c:ext>
          </c:extLst>
        </c:ser>
        <c:ser>
          <c:idx val="1"/>
          <c:order val="1"/>
          <c:tx>
            <c:strRef>
              <c:f>'[1]Hist. Tm per Gm Data and Charts'!$BQ$3</c:f>
              <c:strCache>
                <c:ptCount val="1"/>
                <c:pt idx="0">
                  <c:v>HBP</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val>
            <c:numRef>
              <c:f>'[1]Hist. Tm per Gm Data and Charts'!$BQ$4:$BQ$47</c:f>
              <c:numCache>
                <c:formatCode>General</c:formatCode>
                <c:ptCount val="44"/>
                <c:pt idx="0">
                  <c:v>0.18</c:v>
                </c:pt>
                <c:pt idx="1">
                  <c:v>0.21</c:v>
                </c:pt>
                <c:pt idx="2">
                  <c:v>0.19</c:v>
                </c:pt>
                <c:pt idx="3">
                  <c:v>0.21</c:v>
                </c:pt>
                <c:pt idx="4">
                  <c:v>0.2</c:v>
                </c:pt>
                <c:pt idx="5">
                  <c:v>0.2</c:v>
                </c:pt>
                <c:pt idx="6">
                  <c:v>0.2</c:v>
                </c:pt>
                <c:pt idx="7">
                  <c:v>0.2</c:v>
                </c:pt>
                <c:pt idx="8">
                  <c:v>0.22</c:v>
                </c:pt>
                <c:pt idx="9">
                  <c:v>0.22</c:v>
                </c:pt>
                <c:pt idx="10">
                  <c:v>0.21</c:v>
                </c:pt>
                <c:pt idx="11">
                  <c:v>0.22</c:v>
                </c:pt>
                <c:pt idx="12">
                  <c:v>0.21</c:v>
                </c:pt>
                <c:pt idx="13">
                  <c:v>0.23</c:v>
                </c:pt>
                <c:pt idx="14">
                  <c:v>0.24</c:v>
                </c:pt>
                <c:pt idx="15">
                  <c:v>0.23</c:v>
                </c:pt>
                <c:pt idx="16">
                  <c:v>0.21</c:v>
                </c:pt>
                <c:pt idx="17">
                  <c:v>0.21</c:v>
                </c:pt>
                <c:pt idx="18">
                  <c:v>0.2</c:v>
                </c:pt>
                <c:pt idx="19">
                  <c:v>0.19</c:v>
                </c:pt>
                <c:pt idx="20">
                  <c:v>0.2</c:v>
                </c:pt>
                <c:pt idx="21">
                  <c:v>0.2</c:v>
                </c:pt>
                <c:pt idx="22">
                  <c:v>0.18</c:v>
                </c:pt>
                <c:pt idx="23">
                  <c:v>0.19</c:v>
                </c:pt>
                <c:pt idx="24">
                  <c:v>0.18</c:v>
                </c:pt>
                <c:pt idx="25">
                  <c:v>0.18</c:v>
                </c:pt>
                <c:pt idx="26">
                  <c:v>0.16</c:v>
                </c:pt>
                <c:pt idx="27">
                  <c:v>0.17</c:v>
                </c:pt>
                <c:pt idx="28">
                  <c:v>0.16</c:v>
                </c:pt>
                <c:pt idx="29">
                  <c:v>0.17</c:v>
                </c:pt>
                <c:pt idx="30">
                  <c:v>0.16</c:v>
                </c:pt>
                <c:pt idx="31">
                  <c:v>0.17</c:v>
                </c:pt>
                <c:pt idx="32">
                  <c:v>0.19</c:v>
                </c:pt>
                <c:pt idx="33">
                  <c:v>0.2</c:v>
                </c:pt>
                <c:pt idx="34">
                  <c:v>0.22</c:v>
                </c:pt>
                <c:pt idx="35">
                  <c:v>0.19</c:v>
                </c:pt>
                <c:pt idx="36">
                  <c:v>0.2</c:v>
                </c:pt>
                <c:pt idx="37">
                  <c:v>0.22</c:v>
                </c:pt>
                <c:pt idx="38">
                  <c:v>0.23</c:v>
                </c:pt>
                <c:pt idx="39">
                  <c:v>0.26</c:v>
                </c:pt>
                <c:pt idx="40">
                  <c:v>0.27</c:v>
                </c:pt>
                <c:pt idx="41">
                  <c:v>0.3</c:v>
                </c:pt>
                <c:pt idx="42">
                  <c:v>0.31</c:v>
                </c:pt>
                <c:pt idx="43">
                  <c:v>0.32</c:v>
                </c:pt>
              </c:numCache>
            </c:numRef>
          </c:val>
          <c:smooth val="0"/>
          <c:extLst>
            <c:ext xmlns:c16="http://schemas.microsoft.com/office/drawing/2014/chart" uri="{C3380CC4-5D6E-409C-BE32-E72D297353CC}">
              <c16:uniqueId val="{00000001-42CB-5442-8CD6-3767417CD310}"/>
            </c:ext>
          </c:extLst>
        </c:ser>
        <c:ser>
          <c:idx val="2"/>
          <c:order val="2"/>
          <c:tx>
            <c:strRef>
              <c:f>'[1]Hist. Tm per Gm Data and Charts'!$BR$3</c:f>
              <c:strCache>
                <c:ptCount val="1"/>
                <c:pt idx="0">
                  <c:v>SO</c:v>
                </c:pt>
              </c:strCache>
            </c:strRef>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'[1]Hist. Tm per Gm Data and Charts'!$BR$4:$BR$47</c:f>
              <c:numCache>
                <c:formatCode>General</c:formatCode>
                <c:ptCount val="44"/>
                <c:pt idx="0">
                  <c:v>4.13</c:v>
                </c:pt>
                <c:pt idx="1">
                  <c:v>4.3899999999999997</c:v>
                </c:pt>
                <c:pt idx="2">
                  <c:v>4.6399999999999997</c:v>
                </c:pt>
                <c:pt idx="3">
                  <c:v>4.84</c:v>
                </c:pt>
                <c:pt idx="4">
                  <c:v>4.95</c:v>
                </c:pt>
                <c:pt idx="5">
                  <c:v>5.09</c:v>
                </c:pt>
                <c:pt idx="6">
                  <c:v>5.18</c:v>
                </c:pt>
                <c:pt idx="7">
                  <c:v>5.23</c:v>
                </c:pt>
                <c:pt idx="8">
                  <c:v>5.42</c:v>
                </c:pt>
                <c:pt idx="9">
                  <c:v>5.8</c:v>
                </c:pt>
                <c:pt idx="10">
                  <c:v>5.91</c:v>
                </c:pt>
                <c:pt idx="11">
                  <c:v>5.94</c:v>
                </c:pt>
                <c:pt idx="12">
                  <c:v>5.82</c:v>
                </c:pt>
                <c:pt idx="13">
                  <c:v>5.99</c:v>
                </c:pt>
                <c:pt idx="14">
                  <c:v>5.89</c:v>
                </c:pt>
                <c:pt idx="15">
                  <c:v>5.77</c:v>
                </c:pt>
                <c:pt idx="16">
                  <c:v>5.75</c:v>
                </c:pt>
                <c:pt idx="17">
                  <c:v>5.41</c:v>
                </c:pt>
                <c:pt idx="18">
                  <c:v>5.57</c:v>
                </c:pt>
                <c:pt idx="19">
                  <c:v>5.24</c:v>
                </c:pt>
                <c:pt idx="20">
                  <c:v>5.01</c:v>
                </c:pt>
                <c:pt idx="21">
                  <c:v>4.9800000000000004</c:v>
                </c:pt>
                <c:pt idx="22">
                  <c:v>4.83</c:v>
                </c:pt>
                <c:pt idx="23">
                  <c:v>5.16</c:v>
                </c:pt>
                <c:pt idx="24">
                  <c:v>4.7699999999999996</c:v>
                </c:pt>
                <c:pt idx="25">
                  <c:v>4.7699999999999996</c:v>
                </c:pt>
                <c:pt idx="26">
                  <c:v>4.8</c:v>
                </c:pt>
                <c:pt idx="27">
                  <c:v>4.75</c:v>
                </c:pt>
                <c:pt idx="28">
                  <c:v>5.04</c:v>
                </c:pt>
                <c:pt idx="29">
                  <c:v>5.15</c:v>
                </c:pt>
                <c:pt idx="30">
                  <c:v>5.34</c:v>
                </c:pt>
                <c:pt idx="31">
                  <c:v>5.34</c:v>
                </c:pt>
                <c:pt idx="32">
                  <c:v>5.87</c:v>
                </c:pt>
                <c:pt idx="33">
                  <c:v>5.96</c:v>
                </c:pt>
                <c:pt idx="34">
                  <c:v>5.56</c:v>
                </c:pt>
                <c:pt idx="35">
                  <c:v>5.61</c:v>
                </c:pt>
                <c:pt idx="36">
                  <c:v>5.67</c:v>
                </c:pt>
                <c:pt idx="37">
                  <c:v>5.8</c:v>
                </c:pt>
                <c:pt idx="38">
                  <c:v>5.59</c:v>
                </c:pt>
                <c:pt idx="39">
                  <c:v>5.8</c:v>
                </c:pt>
                <c:pt idx="40">
                  <c:v>6.18</c:v>
                </c:pt>
                <c:pt idx="41">
                  <c:v>6.3</c:v>
                </c:pt>
                <c:pt idx="42">
                  <c:v>6.46</c:v>
                </c:pt>
                <c:pt idx="43">
                  <c:v>6.61</c:v>
                </c:pt>
              </c:numCache>
            </c:numRef>
          </c:val>
          <c:smooth val="0"/>
          <c:extLst>
            <c:ext xmlns:c16="http://schemas.microsoft.com/office/drawing/2014/chart" uri="{C3380CC4-5D6E-409C-BE32-E72D297353CC}">
              <c16:uniqueId val="{00000002-42CB-5442-8CD6-3767417CD310}"/>
            </c:ext>
          </c:extLst>
        </c:ser>
        <c:ser>
          <c:idx val="3"/>
          <c:order val="3"/>
          <c:tx>
            <c:strRef>
              <c:f>'[1]Hist. Tm per Gm Data and Charts'!$BS$3</c:f>
              <c:strCache>
                <c:ptCount val="1"/>
                <c:pt idx="0">
                  <c:v>HR</c:v>
                </c:pt>
              </c:strCache>
            </c:strRef>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'[1]Hist. Tm per Gm Data and Charts'!$BS$4:$BS$47</c:f>
              <c:numCache>
                <c:formatCode>General</c:formatCode>
                <c:ptCount val="44"/>
                <c:pt idx="0">
                  <c:v>0.78</c:v>
                </c:pt>
                <c:pt idx="1">
                  <c:v>0.9</c:v>
                </c:pt>
                <c:pt idx="2">
                  <c:v>0.93</c:v>
                </c:pt>
                <c:pt idx="3">
                  <c:v>0.89</c:v>
                </c:pt>
                <c:pt idx="4">
                  <c:v>0.91</c:v>
                </c:pt>
                <c:pt idx="5">
                  <c:v>0.91</c:v>
                </c:pt>
                <c:pt idx="6">
                  <c:v>0.86</c:v>
                </c:pt>
                <c:pt idx="7">
                  <c:v>0.95</c:v>
                </c:pt>
                <c:pt idx="8">
                  <c:v>0.93</c:v>
                </c:pt>
                <c:pt idx="9">
                  <c:v>0.84</c:v>
                </c:pt>
                <c:pt idx="10">
                  <c:v>0.85</c:v>
                </c:pt>
                <c:pt idx="11">
                  <c:v>0.83</c:v>
                </c:pt>
                <c:pt idx="12">
                  <c:v>0.85</c:v>
                </c:pt>
                <c:pt idx="13">
                  <c:v>0.71</c:v>
                </c:pt>
                <c:pt idx="14">
                  <c:v>0.61</c:v>
                </c:pt>
                <c:pt idx="15">
                  <c:v>0.8</c:v>
                </c:pt>
                <c:pt idx="16">
                  <c:v>0.88</c:v>
                </c:pt>
                <c:pt idx="17">
                  <c:v>0.74</c:v>
                </c:pt>
                <c:pt idx="18">
                  <c:v>0.68</c:v>
                </c:pt>
                <c:pt idx="19">
                  <c:v>0.8</c:v>
                </c:pt>
                <c:pt idx="20">
                  <c:v>0.68</c:v>
                </c:pt>
                <c:pt idx="21">
                  <c:v>0.7</c:v>
                </c:pt>
                <c:pt idx="22">
                  <c:v>0.57999999999999996</c:v>
                </c:pt>
                <c:pt idx="23">
                  <c:v>0.87</c:v>
                </c:pt>
                <c:pt idx="24">
                  <c:v>0.7</c:v>
                </c:pt>
                <c:pt idx="25">
                  <c:v>0.82</c:v>
                </c:pt>
                <c:pt idx="26">
                  <c:v>0.73</c:v>
                </c:pt>
                <c:pt idx="27">
                  <c:v>0.64</c:v>
                </c:pt>
                <c:pt idx="28">
                  <c:v>0.8</c:v>
                </c:pt>
                <c:pt idx="29">
                  <c:v>0.78</c:v>
                </c:pt>
                <c:pt idx="30">
                  <c:v>0.77</c:v>
                </c:pt>
                <c:pt idx="31">
                  <c:v>0.86</c:v>
                </c:pt>
                <c:pt idx="32">
                  <c:v>0.91</c:v>
                </c:pt>
                <c:pt idx="33">
                  <c:v>1.06</c:v>
                </c:pt>
                <c:pt idx="34">
                  <c:v>0.76</c:v>
                </c:pt>
                <c:pt idx="35">
                  <c:v>0.73</c:v>
                </c:pt>
                <c:pt idx="36">
                  <c:v>0.79</c:v>
                </c:pt>
                <c:pt idx="37">
                  <c:v>0.8</c:v>
                </c:pt>
                <c:pt idx="38">
                  <c:v>0.72</c:v>
                </c:pt>
                <c:pt idx="39">
                  <c:v>0.89</c:v>
                </c:pt>
                <c:pt idx="40">
                  <c:v>1.03</c:v>
                </c:pt>
                <c:pt idx="41">
                  <c:v>1.01</c:v>
                </c:pt>
                <c:pt idx="42">
                  <c:v>1.0900000000000001</c:v>
                </c:pt>
                <c:pt idx="43">
                  <c:v>1.02</c:v>
                </c:pt>
              </c:numCache>
            </c:numRef>
          </c:val>
          <c:smooth val="0"/>
          <c:extLst>
            <c:ext xmlns:c16="http://schemas.microsoft.com/office/drawing/2014/chart" uri="{C3380CC4-5D6E-409C-BE32-E72D297353CC}">
              <c16:uniqueId val="{00000003-42CB-5442-8CD6-3767417CD310}"/>
            </c:ext>
          </c:extLst>
        </c:ser>
        <c:ser>
          <c:idx val="4"/>
          <c:order val="4"/>
          <c:tx>
            <c:strRef>
              <c:f>'[1]Hist. Tm per Gm Data and Charts'!$BV$3</c:f>
              <c:strCache>
                <c:ptCount val="1"/>
                <c:pt idx="0">
                  <c:v>BAbip</c:v>
                </c:pt>
              </c:strCache>
            </c:strRef>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'[1]Hist. Tm per Gm Data and Charts'!$BV$4:$BV$47</c:f>
              <c:numCache>
                <c:formatCode>General</c:formatCode>
                <c:ptCount val="44"/>
                <c:pt idx="0">
                  <c:v>0.27500000000000002</c:v>
                </c:pt>
                <c:pt idx="1">
                  <c:v>0.27200000000000002</c:v>
                </c:pt>
                <c:pt idx="2">
                  <c:v>0.27400000000000002</c:v>
                </c:pt>
                <c:pt idx="3">
                  <c:v>0.27500000000000002</c:v>
                </c:pt>
                <c:pt idx="4">
                  <c:v>0.27700000000000002</c:v>
                </c:pt>
                <c:pt idx="5">
                  <c:v>0.27500000000000002</c:v>
                </c:pt>
                <c:pt idx="6">
                  <c:v>0.27700000000000002</c:v>
                </c:pt>
                <c:pt idx="7">
                  <c:v>0.27900000000000003</c:v>
                </c:pt>
                <c:pt idx="8">
                  <c:v>0.28100000000000003</c:v>
                </c:pt>
                <c:pt idx="9">
                  <c:v>0.27300000000000002</c:v>
                </c:pt>
                <c:pt idx="10">
                  <c:v>0.27900000000000003</c:v>
                </c:pt>
                <c:pt idx="11">
                  <c:v>0.27400000000000002</c:v>
                </c:pt>
                <c:pt idx="12">
                  <c:v>0.27600000000000002</c:v>
                </c:pt>
                <c:pt idx="13">
                  <c:v>0.27400000000000002</c:v>
                </c:pt>
                <c:pt idx="14">
                  <c:v>0.26900000000000002</c:v>
                </c:pt>
                <c:pt idx="15">
                  <c:v>0.27600000000000002</c:v>
                </c:pt>
                <c:pt idx="16">
                  <c:v>0.28100000000000003</c:v>
                </c:pt>
                <c:pt idx="17">
                  <c:v>0.27600000000000002</c:v>
                </c:pt>
                <c:pt idx="18">
                  <c:v>0.27200000000000002</c:v>
                </c:pt>
                <c:pt idx="19">
                  <c:v>0.28100000000000003</c:v>
                </c:pt>
                <c:pt idx="20">
                  <c:v>0.28199999999999997</c:v>
                </c:pt>
                <c:pt idx="21">
                  <c:v>0.28199999999999997</c:v>
                </c:pt>
                <c:pt idx="22">
                  <c:v>0.28100000000000003</c:v>
                </c:pt>
                <c:pt idx="23">
                  <c:v>0.28699999999999998</c:v>
                </c:pt>
                <c:pt idx="24">
                  <c:v>0.28000000000000003</c:v>
                </c:pt>
                <c:pt idx="25">
                  <c:v>0.28599999999999998</c:v>
                </c:pt>
                <c:pt idx="26">
                  <c:v>0.28699999999999998</c:v>
                </c:pt>
                <c:pt idx="27">
                  <c:v>0.27900000000000003</c:v>
                </c:pt>
                <c:pt idx="28">
                  <c:v>0.28399999999999997</c:v>
                </c:pt>
                <c:pt idx="29">
                  <c:v>0.28499999999999998</c:v>
                </c:pt>
                <c:pt idx="30">
                  <c:v>0.28599999999999998</c:v>
                </c:pt>
                <c:pt idx="31">
                  <c:v>0.28100000000000003</c:v>
                </c:pt>
                <c:pt idx="32">
                  <c:v>0.28599999999999998</c:v>
                </c:pt>
                <c:pt idx="33">
                  <c:v>0.28899999999999998</c:v>
                </c:pt>
                <c:pt idx="34">
                  <c:v>0.28199999999999997</c:v>
                </c:pt>
                <c:pt idx="35">
                  <c:v>0.28299999999999997</c:v>
                </c:pt>
                <c:pt idx="36">
                  <c:v>0.28699999999999998</c:v>
                </c:pt>
                <c:pt idx="37">
                  <c:v>0.28499999999999998</c:v>
                </c:pt>
                <c:pt idx="38">
                  <c:v>0.28499999999999998</c:v>
                </c:pt>
                <c:pt idx="39">
                  <c:v>0.29399999999999998</c:v>
                </c:pt>
                <c:pt idx="40">
                  <c:v>0.3</c:v>
                </c:pt>
                <c:pt idx="41">
                  <c:v>0.29799999999999999</c:v>
                </c:pt>
                <c:pt idx="42">
                  <c:v>0.30099999999999999</c:v>
                </c:pt>
                <c:pt idx="43">
                  <c:v>0.30099999999999999</c:v>
                </c:pt>
              </c:numCache>
            </c:numRef>
          </c:val>
          <c:smooth val="0"/>
          <c:extLst>
            <c:ext xmlns:c16="http://schemas.microsoft.com/office/drawing/2014/chart" uri="{C3380CC4-5D6E-409C-BE32-E72D297353CC}">
              <c16:uniqueId val="{00000004-42CB-5442-8CD6-3767417CD310}"/>
            </c:ext>
          </c:extLst>
        </c:ser>
        <c:dLbls>
          <c:showLegendKey val="0"/>
          <c:showVal val="0"/>
          <c:showCatName val="0"/>
          <c:showSerName val="0"/>
          <c:showPercent val="0"/>
          <c:showBubbleSize val="0"/>
        </c:dLbls>
        <c:smooth val="0"/>
        <c:axId val="331337775"/>
        <c:axId val="1"/>
      </c:lineChart>
      <c:catAx>
        <c:axId val="331337775"/>
        <c:scaling>
          <c:orientation val="minMax"/>
        </c:scaling>
        <c:delete val="1"/>
        <c:axPos val="b"/>
        <c:majorTickMark val="none"/>
        <c:minorTickMark val="none"/>
        <c:tickLblPos val="nextTo"/>
        <c:crossAx val="1"/>
        <c:crosses val="autoZero"/>
        <c:auto val="1"/>
        <c:lblAlgn val="ctr"/>
        <c:lblOffset val="100"/>
        <c:noMultiLvlLbl val="0"/>
      </c:catAx>
      <c:valAx>
        <c:axId val="1"/>
        <c:scaling>
          <c:orientation val="minMax"/>
          <c:max val="10"/>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313377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7">
  <cs:axisTitle>
    <cs:lnRef idx="0"/>
    <cs:fillRef idx="0"/>
    <cs:effectRef idx="0"/>
    <cs:fontRef idx="minor">
      <a:schemeClr val="lt1">
        <a:lumMod val="85000"/>
      </a:schemeClr>
    </cs:fontRef>
    <cs:defRPr sz="900" kern="1200"/>
  </cs:axisTitle>
  <cs:categoryAxis>
    <cs:lnRef idx="0"/>
    <cs:fillRef idx="0"/>
    <cs:effectRef idx="0"/>
    <cs:fontRef idx="minor">
      <a:schemeClr val="lt1">
        <a:lumMod val="85000"/>
      </a:schemeClr>
    </cs:fontRef>
    <cs:spPr>
      <a:ln w="9575" cap="flat" cmpd="sng" algn="ctr">
        <a:solidFill>
          <a:schemeClr val="lt1">
            <a:lumMod val="75000"/>
          </a:schemeClr>
        </a:solidFill>
        <a:round/>
        <a:headEnd type="none" w="sm" len="sm"/>
        <a:tailEnd type="none" w="sm" len="sm"/>
      </a:ln>
    </cs:spPr>
    <cs:defRPr sz="900" b="1" kern="1200" cap="all" baseline="0"/>
  </cs:categoryAxis>
  <cs:chartArea>
    <cs:lnRef idx="0"/>
    <cs:fillRef idx="0"/>
    <cs:effectRef idx="0"/>
    <cs:fontRef idx="minor">
      <a:schemeClr val="dk1"/>
    </cs:fontRef>
    <cs:spPr>
      <a:solidFill>
        <a:schemeClr val="dk1">
          <a:lumMod val="75000"/>
          <a:lumOff val="25000"/>
        </a:schemeClr>
      </a:solidFill>
      <a:ln w="9525" cap="flat" cmpd="sng" algn="ctr">
        <a:solidFill>
          <a:schemeClr val="lt1">
            <a:lumMod val="75000"/>
          </a:schemeClr>
        </a:solidFill>
        <a:round/>
      </a:ln>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lt1">
        <a:lumMod val="85000"/>
      </a:schemeClr>
    </cs:fontRef>
    <cs:spPr>
      <a:solidFill>
        <a:schemeClr val="dk1">
          <a:lumMod val="65000"/>
          <a:lumOff val="35000"/>
        </a:schemeClr>
      </a:solidFill>
      <a:ln>
        <a:solidFill>
          <a:schemeClr val="lt1">
            <a:lumMod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a:gsLst>
          <a:gs pos="100000">
            <a:schemeClr val="phClr"/>
          </a:gs>
          <a:gs pos="0">
            <a:schemeClr val="phClr">
              <a:lumMod val="75000"/>
            </a:schemeClr>
          </a:gs>
        </a:gsLst>
        <a:lin ang="0" scaled="1"/>
      </a:gradFill>
      <a:effectLst>
        <a:innerShdw dist="12700" dir="16200000">
          <a:schemeClr val="lt1">
            <a:alpha val="75000"/>
          </a:schemeClr>
        </a:innerShdw>
      </a:effectLst>
    </cs:spPr>
  </cs:dataPoint>
  <cs:dataPoint3D>
    <cs:lnRef idx="0"/>
    <cs:fillRef idx="0">
      <cs:styleClr val="auto"/>
    </cs:fillRef>
    <cs:effectRef idx="0"/>
    <cs:fontRef idx="minor">
      <a:schemeClr val="dk1"/>
    </cs:fontRef>
    <cs:spPr>
      <a:gradFill>
        <a:gsLst>
          <a:gs pos="100000">
            <a:schemeClr val="phClr"/>
          </a:gs>
          <a:gs pos="0">
            <a:schemeClr val="phClr">
              <a:lumMod val="75000"/>
            </a:schemeClr>
          </a:gs>
        </a:gsLst>
        <a:lin ang="0" scaled="1"/>
      </a:gradFill>
      <a:effectLst>
        <a:innerShdw dist="12700" dir="16200000">
          <a:schemeClr val="lt1">
            <a:alpha val="75000"/>
          </a:schemeClr>
        </a:innerShdw>
      </a:effectLst>
    </cs:spPr>
  </cs:dataPoint3D>
  <cs:dataPointLine>
    <cs:lnRef idx="0">
      <cs:styleClr val="auto"/>
    </cs:lnRef>
    <cs:fillRef idx="0"/>
    <cs:effectRef idx="0"/>
    <cs:fontRef idx="minor">
      <a:schemeClr val="dk1"/>
    </cs:fontRef>
    <cs:spPr>
      <a:ln w="25400"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50000"/>
      </a:schemeClr>
    </cs:fontRef>
    <cs:spPr>
      <a:ln w="9525">
        <a:solidFill>
          <a:schemeClr val="lt1">
            <a:lumMod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cap="flat" cmpd="sng" algn="ctr">
        <a:solidFill>
          <a:schemeClr val="lt1">
            <a:alpha val="40000"/>
          </a:schemeClr>
        </a:solidFill>
        <a:round/>
      </a:ln>
    </cs:spPr>
  </cs:dropLine>
  <cs:errorBar>
    <cs:lnRef idx="0"/>
    <cs:fillRef idx="0"/>
    <cs:effectRef idx="0"/>
    <cs:fontRef idx="minor">
      <a:schemeClr val="dk1"/>
    </cs:fontRef>
    <cs:spPr>
      <a:ln w="9525" cap="flat" cmpd="sng" algn="ctr">
        <a:solidFill>
          <a:schemeClr val="lt1">
            <a:alpha val="4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prstDash val="sysDot"/>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65000"/>
                <a:alpha val="36000"/>
              </a:schemeClr>
            </a:gs>
          </a:gsLst>
          <a:lin ang="5400000" scaled="0"/>
        </a:gra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8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bg1">
        <a:lumMod val="85000"/>
      </a:schemeClr>
    </cs:fontRef>
    <cs:spPr>
      <a:ln w="19050" cap="flat" cmpd="sng" algn="ctr">
        <a:solidFill>
          <a:schemeClr val="bg1">
            <a:lumMod val="85000"/>
          </a:schemeClr>
        </a:solidFill>
        <a:round/>
        <a:headEnd type="none" w="sm" len="sm"/>
        <a:tailEnd type="none" w="sm" len="sm"/>
      </a:ln>
    </cs:spPr>
    <cs:defRPr sz="900" b="1"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ajor">
      <a:schemeClr val="lt1">
        <a:lumMod val="85000"/>
      </a:schemeClr>
    </cs:fontRef>
    <cs:defRPr sz="1800" b="1" kern="120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2.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3.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4.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5.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6.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0.xml"/><Relationship Id="rId13" Type="http://schemas.openxmlformats.org/officeDocument/2006/relationships/chart" Target="../charts/chart15.xml"/><Relationship Id="rId3" Type="http://schemas.openxmlformats.org/officeDocument/2006/relationships/chart" Target="../charts/chart5.xml"/><Relationship Id="rId7" Type="http://schemas.openxmlformats.org/officeDocument/2006/relationships/chart" Target="../charts/chart9.xml"/><Relationship Id="rId12" Type="http://schemas.openxmlformats.org/officeDocument/2006/relationships/chart" Target="../charts/chart14.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11" Type="http://schemas.openxmlformats.org/officeDocument/2006/relationships/chart" Target="../charts/chart13.xml"/><Relationship Id="rId5" Type="http://schemas.openxmlformats.org/officeDocument/2006/relationships/chart" Target="../charts/chart7.xml"/><Relationship Id="rId10" Type="http://schemas.openxmlformats.org/officeDocument/2006/relationships/chart" Target="../charts/chart12.xml"/><Relationship Id="rId4" Type="http://schemas.openxmlformats.org/officeDocument/2006/relationships/chart" Target="../charts/chart6.xml"/><Relationship Id="rId9" Type="http://schemas.openxmlformats.org/officeDocument/2006/relationships/chart" Target="../charts/chart11.xml"/><Relationship Id="rId1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8</xdr:col>
      <xdr:colOff>0</xdr:colOff>
      <xdr:row>1</xdr:row>
      <xdr:rowOff>0</xdr:rowOff>
    </xdr:from>
    <xdr:to>
      <xdr:col>16</xdr:col>
      <xdr:colOff>677333</xdr:colOff>
      <xdr:row>23</xdr:row>
      <xdr:rowOff>101600</xdr:rowOff>
    </xdr:to>
    <xdr:graphicFrame macro="">
      <xdr:nvGraphicFramePr>
        <xdr:cNvPr id="3" name="Chart 2">
          <a:extLst>
            <a:ext uri="{FF2B5EF4-FFF2-40B4-BE49-F238E27FC236}">
              <a16:creationId xmlns:a16="http://schemas.microsoft.com/office/drawing/2014/main" id="{715766A7-E7B1-8447-848B-F8CE915D32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25</xdr:row>
      <xdr:rowOff>0</xdr:rowOff>
    </xdr:from>
    <xdr:to>
      <xdr:col>16</xdr:col>
      <xdr:colOff>677333</xdr:colOff>
      <xdr:row>47</xdr:row>
      <xdr:rowOff>101600</xdr:rowOff>
    </xdr:to>
    <xdr:graphicFrame macro="">
      <xdr:nvGraphicFramePr>
        <xdr:cNvPr id="5" name="Chart 4">
          <a:extLst>
            <a:ext uri="{FF2B5EF4-FFF2-40B4-BE49-F238E27FC236}">
              <a16:creationId xmlns:a16="http://schemas.microsoft.com/office/drawing/2014/main" id="{299E944A-7440-7F45-8C2A-F308ADE47AB7}"/>
            </a:ext>
            <a:ext uri="{147F2762-F138-4A5C-976F-8EAC2B608ADB}">
              <a16:predDERef xmlns:a16="http://schemas.microsoft.com/office/drawing/2014/main" pred="{715766A7-E7B1-8447-848B-F8CE915D32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169</xdr:row>
      <xdr:rowOff>0</xdr:rowOff>
    </xdr:from>
    <xdr:to>
      <xdr:col>12</xdr:col>
      <xdr:colOff>365760</xdr:colOff>
      <xdr:row>182</xdr:row>
      <xdr:rowOff>101600</xdr:rowOff>
    </xdr:to>
    <xdr:graphicFrame macro="">
      <xdr:nvGraphicFramePr>
        <xdr:cNvPr id="2" name="Chart 1">
          <a:extLst>
            <a:ext uri="{FF2B5EF4-FFF2-40B4-BE49-F238E27FC236}">
              <a16:creationId xmlns:a16="http://schemas.microsoft.com/office/drawing/2014/main" id="{319ED06C-6212-2348-833E-676CE77DBB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183</xdr:row>
      <xdr:rowOff>0</xdr:rowOff>
    </xdr:from>
    <xdr:to>
      <xdr:col>12</xdr:col>
      <xdr:colOff>365760</xdr:colOff>
      <xdr:row>196</xdr:row>
      <xdr:rowOff>101600</xdr:rowOff>
    </xdr:to>
    <xdr:graphicFrame macro="">
      <xdr:nvGraphicFramePr>
        <xdr:cNvPr id="3" name="Chart 2">
          <a:extLst>
            <a:ext uri="{FF2B5EF4-FFF2-40B4-BE49-F238E27FC236}">
              <a16:creationId xmlns:a16="http://schemas.microsoft.com/office/drawing/2014/main" id="{AD92086E-FCE2-094B-9F41-DDB1A6D1F2F0}"/>
            </a:ext>
            <a:ext uri="{147F2762-F138-4A5C-976F-8EAC2B608ADB}">
              <a16:predDERef xmlns:a16="http://schemas.microsoft.com/office/drawing/2014/main" pred="{319ED06C-6212-2348-833E-676CE77DBB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0</xdr:colOff>
      <xdr:row>47</xdr:row>
      <xdr:rowOff>0</xdr:rowOff>
    </xdr:from>
    <xdr:to>
      <xdr:col>25</xdr:col>
      <xdr:colOff>365760</xdr:colOff>
      <xdr:row>60</xdr:row>
      <xdr:rowOff>60960</xdr:rowOff>
    </xdr:to>
    <xdr:graphicFrame macro="">
      <xdr:nvGraphicFramePr>
        <xdr:cNvPr id="4" name="Chart 45">
          <a:extLst>
            <a:ext uri="{FF2B5EF4-FFF2-40B4-BE49-F238E27FC236}">
              <a16:creationId xmlns:a16="http://schemas.microsoft.com/office/drawing/2014/main" id="{0656A559-D62B-2E42-A265-806C04935356}"/>
            </a:ext>
            <a:ext uri="{147F2762-F138-4A5C-976F-8EAC2B608ADB}">
              <a16:predDERef xmlns:a16="http://schemas.microsoft.com/office/drawing/2014/main" pred="{AD92086E-FCE2-094B-9F41-DDB1A6D1F2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61</xdr:row>
      <xdr:rowOff>0</xdr:rowOff>
    </xdr:from>
    <xdr:to>
      <xdr:col>25</xdr:col>
      <xdr:colOff>365760</xdr:colOff>
      <xdr:row>74</xdr:row>
      <xdr:rowOff>101600</xdr:rowOff>
    </xdr:to>
    <xdr:graphicFrame macro="">
      <xdr:nvGraphicFramePr>
        <xdr:cNvPr id="5" name="Chart 47">
          <a:extLst>
            <a:ext uri="{FF2B5EF4-FFF2-40B4-BE49-F238E27FC236}">
              <a16:creationId xmlns:a16="http://schemas.microsoft.com/office/drawing/2014/main" id="{5E8DF377-26D9-2849-9547-B4D036CB3679}"/>
            </a:ext>
            <a:ext uri="{147F2762-F138-4A5C-976F-8EAC2B608ADB}">
              <a16:predDERef xmlns:a16="http://schemas.microsoft.com/office/drawing/2014/main" pred="{0656A559-D62B-2E42-A265-806C049353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79</xdr:col>
      <xdr:colOff>0</xdr:colOff>
      <xdr:row>47</xdr:row>
      <xdr:rowOff>0</xdr:rowOff>
    </xdr:from>
    <xdr:to>
      <xdr:col>90</xdr:col>
      <xdr:colOff>365760</xdr:colOff>
      <xdr:row>60</xdr:row>
      <xdr:rowOff>19304</xdr:rowOff>
    </xdr:to>
    <xdr:graphicFrame macro="">
      <xdr:nvGraphicFramePr>
        <xdr:cNvPr id="6" name="Chart 41">
          <a:extLst>
            <a:ext uri="{FF2B5EF4-FFF2-40B4-BE49-F238E27FC236}">
              <a16:creationId xmlns:a16="http://schemas.microsoft.com/office/drawing/2014/main" id="{883DF4BF-5C83-F64B-AA60-69146E6AB7EB}"/>
            </a:ext>
            <a:ext uri="{147F2762-F138-4A5C-976F-8EAC2B608ADB}">
              <a16:predDERef xmlns:a16="http://schemas.microsoft.com/office/drawing/2014/main" pred="{5E8DF377-26D9-2849-9547-B4D036CB36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79</xdr:col>
      <xdr:colOff>0</xdr:colOff>
      <xdr:row>61</xdr:row>
      <xdr:rowOff>0</xdr:rowOff>
    </xdr:from>
    <xdr:to>
      <xdr:col>90</xdr:col>
      <xdr:colOff>365760</xdr:colOff>
      <xdr:row>74</xdr:row>
      <xdr:rowOff>40640</xdr:rowOff>
    </xdr:to>
    <xdr:graphicFrame macro="">
      <xdr:nvGraphicFramePr>
        <xdr:cNvPr id="7" name="Chart 43">
          <a:extLst>
            <a:ext uri="{FF2B5EF4-FFF2-40B4-BE49-F238E27FC236}">
              <a16:creationId xmlns:a16="http://schemas.microsoft.com/office/drawing/2014/main" id="{45CA2004-F676-594C-9B6C-123FEBCC9545}"/>
            </a:ext>
            <a:ext uri="{147F2762-F138-4A5C-976F-8EAC2B608ADB}">
              <a16:predDERef xmlns:a16="http://schemas.microsoft.com/office/drawing/2014/main" pred="{883DF4BF-5C83-F64B-AA60-69146E6AB7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66</xdr:col>
      <xdr:colOff>0</xdr:colOff>
      <xdr:row>67</xdr:row>
      <xdr:rowOff>0</xdr:rowOff>
    </xdr:from>
    <xdr:to>
      <xdr:col>77</xdr:col>
      <xdr:colOff>365760</xdr:colOff>
      <xdr:row>80</xdr:row>
      <xdr:rowOff>30480</xdr:rowOff>
    </xdr:to>
    <xdr:graphicFrame macro="">
      <xdr:nvGraphicFramePr>
        <xdr:cNvPr id="8" name="Chart 53">
          <a:extLst>
            <a:ext uri="{FF2B5EF4-FFF2-40B4-BE49-F238E27FC236}">
              <a16:creationId xmlns:a16="http://schemas.microsoft.com/office/drawing/2014/main" id="{922B27AE-DA17-1D4B-A033-0EC0DEC3DC08}"/>
            </a:ext>
            <a:ext uri="{147F2762-F138-4A5C-976F-8EAC2B608ADB}">
              <a16:predDERef xmlns:a16="http://schemas.microsoft.com/office/drawing/2014/main" pred="{45CA2004-F676-594C-9B6C-123FEBCC95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66</xdr:col>
      <xdr:colOff>0</xdr:colOff>
      <xdr:row>81</xdr:row>
      <xdr:rowOff>0</xdr:rowOff>
    </xdr:from>
    <xdr:to>
      <xdr:col>77</xdr:col>
      <xdr:colOff>365760</xdr:colOff>
      <xdr:row>94</xdr:row>
      <xdr:rowOff>101600</xdr:rowOff>
    </xdr:to>
    <xdr:graphicFrame macro="">
      <xdr:nvGraphicFramePr>
        <xdr:cNvPr id="9" name="Chart 55">
          <a:extLst>
            <a:ext uri="{FF2B5EF4-FFF2-40B4-BE49-F238E27FC236}">
              <a16:creationId xmlns:a16="http://schemas.microsoft.com/office/drawing/2014/main" id="{9176DADE-6E92-4B4B-BF3C-A6319A8A4CD8}"/>
            </a:ext>
            <a:ext uri="{147F2762-F138-4A5C-976F-8EAC2B608ADB}">
              <a16:predDERef xmlns:a16="http://schemas.microsoft.com/office/drawing/2014/main" pred="{922B27AE-DA17-1D4B-A033-0EC0DEC3DC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53</xdr:col>
      <xdr:colOff>0</xdr:colOff>
      <xdr:row>91</xdr:row>
      <xdr:rowOff>0</xdr:rowOff>
    </xdr:from>
    <xdr:to>
      <xdr:col>64</xdr:col>
      <xdr:colOff>365760</xdr:colOff>
      <xdr:row>104</xdr:row>
      <xdr:rowOff>101600</xdr:rowOff>
    </xdr:to>
    <xdr:graphicFrame macro="">
      <xdr:nvGraphicFramePr>
        <xdr:cNvPr id="10" name="Chart 37">
          <a:extLst>
            <a:ext uri="{FF2B5EF4-FFF2-40B4-BE49-F238E27FC236}">
              <a16:creationId xmlns:a16="http://schemas.microsoft.com/office/drawing/2014/main" id="{1D10C5B8-A937-FB43-A072-71190526A822}"/>
            </a:ext>
            <a:ext uri="{147F2762-F138-4A5C-976F-8EAC2B608ADB}">
              <a16:predDERef xmlns:a16="http://schemas.microsoft.com/office/drawing/2014/main" pred="{9176DADE-6E92-4B4B-BF3C-A6319A8A4C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53</xdr:col>
      <xdr:colOff>0</xdr:colOff>
      <xdr:row>105</xdr:row>
      <xdr:rowOff>0</xdr:rowOff>
    </xdr:from>
    <xdr:to>
      <xdr:col>64</xdr:col>
      <xdr:colOff>365760</xdr:colOff>
      <xdr:row>118</xdr:row>
      <xdr:rowOff>101600</xdr:rowOff>
    </xdr:to>
    <xdr:graphicFrame macro="">
      <xdr:nvGraphicFramePr>
        <xdr:cNvPr id="11" name="Chart 39">
          <a:extLst>
            <a:ext uri="{FF2B5EF4-FFF2-40B4-BE49-F238E27FC236}">
              <a16:creationId xmlns:a16="http://schemas.microsoft.com/office/drawing/2014/main" id="{E54568E0-4168-6E4A-98D3-EA55934FE952}"/>
            </a:ext>
            <a:ext uri="{147F2762-F138-4A5C-976F-8EAC2B608ADB}">
              <a16:predDERef xmlns:a16="http://schemas.microsoft.com/office/drawing/2014/main" pred="{1D10C5B8-A937-FB43-A072-71190526A8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40</xdr:col>
      <xdr:colOff>0</xdr:colOff>
      <xdr:row>90</xdr:row>
      <xdr:rowOff>0</xdr:rowOff>
    </xdr:from>
    <xdr:to>
      <xdr:col>51</xdr:col>
      <xdr:colOff>365760</xdr:colOff>
      <xdr:row>103</xdr:row>
      <xdr:rowOff>101600</xdr:rowOff>
    </xdr:to>
    <xdr:graphicFrame macro="">
      <xdr:nvGraphicFramePr>
        <xdr:cNvPr id="12" name="Chart 51">
          <a:extLst>
            <a:ext uri="{FF2B5EF4-FFF2-40B4-BE49-F238E27FC236}">
              <a16:creationId xmlns:a16="http://schemas.microsoft.com/office/drawing/2014/main" id="{87F65280-DB66-A34E-8121-C0557C149412}"/>
            </a:ext>
            <a:ext uri="{147F2762-F138-4A5C-976F-8EAC2B608ADB}">
              <a16:predDERef xmlns:a16="http://schemas.microsoft.com/office/drawing/2014/main" pred="{E54568E0-4168-6E4A-98D3-EA55934FE9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40</xdr:col>
      <xdr:colOff>0</xdr:colOff>
      <xdr:row>76</xdr:row>
      <xdr:rowOff>0</xdr:rowOff>
    </xdr:from>
    <xdr:to>
      <xdr:col>51</xdr:col>
      <xdr:colOff>365760</xdr:colOff>
      <xdr:row>89</xdr:row>
      <xdr:rowOff>71120</xdr:rowOff>
    </xdr:to>
    <xdr:graphicFrame macro="">
      <xdr:nvGraphicFramePr>
        <xdr:cNvPr id="13" name="Chart 49">
          <a:extLst>
            <a:ext uri="{FF2B5EF4-FFF2-40B4-BE49-F238E27FC236}">
              <a16:creationId xmlns:a16="http://schemas.microsoft.com/office/drawing/2014/main" id="{22356B6A-AB18-2046-AD01-B55F416EBBF3}"/>
            </a:ext>
            <a:ext uri="{147F2762-F138-4A5C-976F-8EAC2B608ADB}">
              <a16:predDERef xmlns:a16="http://schemas.microsoft.com/office/drawing/2014/main" pred="{87F65280-DB66-A34E-8121-C0557C1494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27</xdr:col>
      <xdr:colOff>0</xdr:colOff>
      <xdr:row>144</xdr:row>
      <xdr:rowOff>0</xdr:rowOff>
    </xdr:from>
    <xdr:to>
      <xdr:col>38</xdr:col>
      <xdr:colOff>365760</xdr:colOff>
      <xdr:row>157</xdr:row>
      <xdr:rowOff>71120</xdr:rowOff>
    </xdr:to>
    <xdr:graphicFrame macro="">
      <xdr:nvGraphicFramePr>
        <xdr:cNvPr id="14" name="Chart 33">
          <a:extLst>
            <a:ext uri="{FF2B5EF4-FFF2-40B4-BE49-F238E27FC236}">
              <a16:creationId xmlns:a16="http://schemas.microsoft.com/office/drawing/2014/main" id="{13B57149-4E3E-F643-BF31-E904BCF2E8CA}"/>
            </a:ext>
            <a:ext uri="{147F2762-F138-4A5C-976F-8EAC2B608ADB}">
              <a16:predDERef xmlns:a16="http://schemas.microsoft.com/office/drawing/2014/main" pred="{22356B6A-AB18-2046-AD01-B55F416EBB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27</xdr:col>
      <xdr:colOff>0</xdr:colOff>
      <xdr:row>158</xdr:row>
      <xdr:rowOff>0</xdr:rowOff>
    </xdr:from>
    <xdr:to>
      <xdr:col>38</xdr:col>
      <xdr:colOff>365760</xdr:colOff>
      <xdr:row>171</xdr:row>
      <xdr:rowOff>101600</xdr:rowOff>
    </xdr:to>
    <xdr:graphicFrame macro="">
      <xdr:nvGraphicFramePr>
        <xdr:cNvPr id="15" name="Chart 35">
          <a:extLst>
            <a:ext uri="{FF2B5EF4-FFF2-40B4-BE49-F238E27FC236}">
              <a16:creationId xmlns:a16="http://schemas.microsoft.com/office/drawing/2014/main" id="{4EE97113-C537-4C41-B10B-16639618DFB7}"/>
            </a:ext>
            <a:ext uri="{147F2762-F138-4A5C-976F-8EAC2B608ADB}">
              <a16:predDERef xmlns:a16="http://schemas.microsoft.com/office/drawing/2014/main" pred="{13B57149-4E3E-F643-BF31-E904BCF2E8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R%20-%20All%20Years%20-%20Per%20Game%20Totals%20-%20Historical%20Tren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 Tm per Gm Data and Charts"/>
      <sheetName val="pOR Test 5"/>
    </sheetNames>
    <sheetDataSet>
      <sheetData sheetId="0">
        <row r="3">
          <cell r="P3" t="str">
            <v>BB</v>
          </cell>
          <cell r="Q3" t="str">
            <v>HBP</v>
          </cell>
          <cell r="R3" t="str">
            <v>SO</v>
          </cell>
          <cell r="S3" t="str">
            <v>HR</v>
          </cell>
          <cell r="W3" t="str">
            <v>R/G</v>
          </cell>
          <cell r="X3" t="str">
            <v>K/BB</v>
          </cell>
          <cell r="Y3" t="str">
            <v>R/GD</v>
          </cell>
          <cell r="Z3" t="str">
            <v>E/GD</v>
          </cell>
          <cell r="AC3" t="str">
            <v>BB</v>
          </cell>
          <cell r="AD3" t="str">
            <v>HBP</v>
          </cell>
          <cell r="AE3" t="str">
            <v>SO</v>
          </cell>
          <cell r="AF3" t="str">
            <v>HR</v>
          </cell>
          <cell r="AI3" t="str">
            <v>BAbip</v>
          </cell>
          <cell r="AJ3" t="str">
            <v>R/G</v>
          </cell>
          <cell r="AK3" t="str">
            <v>K/BB</v>
          </cell>
          <cell r="AL3" t="str">
            <v>R/GD</v>
          </cell>
          <cell r="AM3" t="str">
            <v>E/GD</v>
          </cell>
          <cell r="AP3" t="str">
            <v>BB</v>
          </cell>
          <cell r="AQ3" t="str">
            <v>HBP</v>
          </cell>
          <cell r="AR3" t="str">
            <v>SO</v>
          </cell>
          <cell r="AS3" t="str">
            <v>HR</v>
          </cell>
          <cell r="AV3" t="str">
            <v>BAbip</v>
          </cell>
          <cell r="AW3" t="str">
            <v>R/G</v>
          </cell>
          <cell r="AX3" t="str">
            <v>K/BB</v>
          </cell>
          <cell r="AY3" t="str">
            <v>R/GD</v>
          </cell>
          <cell r="AZ3" t="str">
            <v>E/GD</v>
          </cell>
          <cell r="BC3" t="str">
            <v>BB</v>
          </cell>
          <cell r="BD3" t="str">
            <v>HBP</v>
          </cell>
          <cell r="BE3" t="str">
            <v>SO</v>
          </cell>
          <cell r="BF3" t="str">
            <v>HR</v>
          </cell>
          <cell r="BI3" t="str">
            <v>BAbip</v>
          </cell>
          <cell r="BJ3" t="str">
            <v>R/G</v>
          </cell>
          <cell r="BK3" t="str">
            <v>K/BB</v>
          </cell>
          <cell r="BL3" t="str">
            <v>R/GD</v>
          </cell>
          <cell r="BM3" t="str">
            <v>E/GD</v>
          </cell>
          <cell r="BP3" t="str">
            <v>BB</v>
          </cell>
          <cell r="BQ3" t="str">
            <v>HBP</v>
          </cell>
          <cell r="BR3" t="str">
            <v>SO</v>
          </cell>
          <cell r="BS3" t="str">
            <v>HR</v>
          </cell>
          <cell r="BV3" t="str">
            <v>BAbip</v>
          </cell>
          <cell r="BW3" t="str">
            <v>R/G</v>
          </cell>
          <cell r="BX3" t="str">
            <v>K/BB</v>
          </cell>
          <cell r="BY3" t="str">
            <v>R/GD</v>
          </cell>
          <cell r="BZ3" t="str">
            <v>E/GD</v>
          </cell>
          <cell r="CC3" t="str">
            <v>BB</v>
          </cell>
          <cell r="CD3" t="str">
            <v>HBP</v>
          </cell>
          <cell r="CE3" t="str">
            <v>SO</v>
          </cell>
          <cell r="CF3" t="str">
            <v>HR</v>
          </cell>
          <cell r="CI3" t="str">
            <v>BAbip</v>
          </cell>
          <cell r="CJ3" t="str">
            <v>R/G</v>
          </cell>
          <cell r="CK3" t="str">
            <v>K/BB</v>
          </cell>
          <cell r="CL3" t="str">
            <v>R/GD</v>
          </cell>
          <cell r="CM3" t="str">
            <v>E/GD</v>
          </cell>
        </row>
        <row r="4">
          <cell r="C4">
            <v>0.65</v>
          </cell>
          <cell r="D4"/>
          <cell r="E4">
            <v>1.1299999999999999</v>
          </cell>
          <cell r="F4">
            <v>0.08</v>
          </cell>
          <cell r="I4"/>
          <cell r="J4">
            <v>5.9</v>
          </cell>
          <cell r="K4">
            <v>1.75</v>
          </cell>
          <cell r="L4">
            <v>5.8</v>
          </cell>
          <cell r="M4">
            <v>4.0999999999999996</v>
          </cell>
          <cell r="P4">
            <v>0.65</v>
          </cell>
          <cell r="Q4"/>
          <cell r="R4">
            <v>1.1299999999999999</v>
          </cell>
          <cell r="S4">
            <v>0.08</v>
          </cell>
          <cell r="W4">
            <v>5.9</v>
          </cell>
          <cell r="X4">
            <v>1.75</v>
          </cell>
          <cell r="Y4">
            <v>5.8</v>
          </cell>
          <cell r="Z4">
            <v>4.0999999999999996</v>
          </cell>
          <cell r="AC4">
            <v>2.46</v>
          </cell>
          <cell r="AD4">
            <v>0.39</v>
          </cell>
          <cell r="AE4">
            <v>3.15</v>
          </cell>
          <cell r="AF4">
            <v>0.21</v>
          </cell>
          <cell r="AI4">
            <v>0.35199999999999998</v>
          </cell>
          <cell r="AJ4">
            <v>4.99</v>
          </cell>
          <cell r="AK4">
            <v>1.28</v>
          </cell>
          <cell r="AL4">
            <v>2.2000000000000002</v>
          </cell>
          <cell r="AM4">
            <v>1.1000000000000001</v>
          </cell>
          <cell r="AP4">
            <v>2.46</v>
          </cell>
          <cell r="AQ4">
            <v>0.39</v>
          </cell>
          <cell r="AR4">
            <v>3.15</v>
          </cell>
          <cell r="AS4">
            <v>0.21</v>
          </cell>
          <cell r="AV4">
            <v>0.35199999999999998</v>
          </cell>
          <cell r="AW4">
            <v>4.99</v>
          </cell>
          <cell r="AX4">
            <v>1.28</v>
          </cell>
          <cell r="AY4">
            <v>2.2000000000000002</v>
          </cell>
          <cell r="AZ4">
            <v>1.1000000000000001</v>
          </cell>
          <cell r="BC4">
            <v>3.65</v>
          </cell>
          <cell r="BD4">
            <v>0.18</v>
          </cell>
          <cell r="BE4">
            <v>4.13</v>
          </cell>
          <cell r="BF4">
            <v>0.78</v>
          </cell>
          <cell r="BI4">
            <v>0.27500000000000002</v>
          </cell>
          <cell r="BJ4">
            <v>4.38</v>
          </cell>
          <cell r="BK4">
            <v>1.1299999999999999</v>
          </cell>
          <cell r="BL4">
            <v>2.1</v>
          </cell>
          <cell r="BM4">
            <v>0.4</v>
          </cell>
          <cell r="BP4">
            <v>3.65</v>
          </cell>
          <cell r="BQ4">
            <v>0.18</v>
          </cell>
          <cell r="BR4">
            <v>4.13</v>
          </cell>
          <cell r="BS4">
            <v>0.78</v>
          </cell>
          <cell r="BV4">
            <v>0.27500000000000002</v>
          </cell>
          <cell r="BW4">
            <v>4.38</v>
          </cell>
          <cell r="BX4">
            <v>1.1299999999999999</v>
          </cell>
          <cell r="BY4">
            <v>2.1</v>
          </cell>
          <cell r="BZ4">
            <v>0.4</v>
          </cell>
          <cell r="CC4">
            <v>3.38</v>
          </cell>
          <cell r="CD4">
            <v>0.33</v>
          </cell>
          <cell r="CE4">
            <v>6.56</v>
          </cell>
          <cell r="CF4">
            <v>1.04</v>
          </cell>
          <cell r="CI4">
            <v>0.29899999999999999</v>
          </cell>
          <cell r="CJ4">
            <v>4.79</v>
          </cell>
          <cell r="CK4">
            <v>1.94</v>
          </cell>
          <cell r="CL4">
            <v>2.2000000000000002</v>
          </cell>
          <cell r="CM4">
            <v>0.5</v>
          </cell>
        </row>
        <row r="5">
          <cell r="C5">
            <v>0.96</v>
          </cell>
          <cell r="D5"/>
          <cell r="E5">
            <v>2.02</v>
          </cell>
          <cell r="F5">
            <v>7.0000000000000007E-2</v>
          </cell>
          <cell r="I5"/>
          <cell r="J5">
            <v>5.67</v>
          </cell>
          <cell r="K5">
            <v>2.1</v>
          </cell>
          <cell r="L5">
            <v>2.2000000000000002</v>
          </cell>
          <cell r="M5">
            <v>2.4</v>
          </cell>
          <cell r="P5">
            <v>0.96</v>
          </cell>
          <cell r="Q5"/>
          <cell r="R5">
            <v>2.02</v>
          </cell>
          <cell r="S5">
            <v>7.0000000000000007E-2</v>
          </cell>
          <cell r="W5">
            <v>5.67</v>
          </cell>
          <cell r="X5">
            <v>2.1</v>
          </cell>
          <cell r="Y5">
            <v>2.2000000000000002</v>
          </cell>
          <cell r="Z5">
            <v>2.4</v>
          </cell>
          <cell r="AC5">
            <v>2.44</v>
          </cell>
          <cell r="AD5">
            <v>0.35</v>
          </cell>
          <cell r="AE5">
            <v>2.98</v>
          </cell>
          <cell r="AF5">
            <v>0.16</v>
          </cell>
          <cell r="AI5">
            <v>0.33900000000000002</v>
          </cell>
          <cell r="AJ5">
            <v>4.4400000000000004</v>
          </cell>
          <cell r="AK5">
            <v>1.22</v>
          </cell>
          <cell r="AL5">
            <v>2.8</v>
          </cell>
          <cell r="AM5">
            <v>0.8</v>
          </cell>
          <cell r="AP5">
            <v>2.44</v>
          </cell>
          <cell r="AQ5">
            <v>0.35</v>
          </cell>
          <cell r="AR5">
            <v>2.98</v>
          </cell>
          <cell r="AS5">
            <v>0.16</v>
          </cell>
          <cell r="AV5">
            <v>0.33900000000000002</v>
          </cell>
          <cell r="AW5">
            <v>4.4400000000000004</v>
          </cell>
          <cell r="AX5">
            <v>1.22</v>
          </cell>
          <cell r="AY5">
            <v>2.8</v>
          </cell>
          <cell r="AZ5">
            <v>0.8</v>
          </cell>
          <cell r="BC5">
            <v>3.67</v>
          </cell>
          <cell r="BD5">
            <v>0.21</v>
          </cell>
          <cell r="BE5">
            <v>4.3899999999999997</v>
          </cell>
          <cell r="BF5">
            <v>0.9</v>
          </cell>
          <cell r="BI5">
            <v>0.27200000000000002</v>
          </cell>
          <cell r="BJ5">
            <v>4.49</v>
          </cell>
          <cell r="BK5">
            <v>1.2</v>
          </cell>
          <cell r="BL5">
            <v>2.1</v>
          </cell>
          <cell r="BM5">
            <v>0.4</v>
          </cell>
          <cell r="BP5">
            <v>3.67</v>
          </cell>
          <cell r="BQ5">
            <v>0.21</v>
          </cell>
          <cell r="BR5">
            <v>4.3899999999999997</v>
          </cell>
          <cell r="BS5">
            <v>0.9</v>
          </cell>
          <cell r="BV5">
            <v>0.27200000000000002</v>
          </cell>
          <cell r="BW5">
            <v>4.49</v>
          </cell>
          <cell r="BX5">
            <v>1.2</v>
          </cell>
          <cell r="BY5">
            <v>2.1</v>
          </cell>
          <cell r="BZ5">
            <v>0.4</v>
          </cell>
          <cell r="CC5">
            <v>3.68</v>
          </cell>
          <cell r="CD5">
            <v>0.33</v>
          </cell>
          <cell r="CE5">
            <v>6.41</v>
          </cell>
          <cell r="CF5">
            <v>1.1399999999999999</v>
          </cell>
          <cell r="CI5">
            <v>0.30199999999999999</v>
          </cell>
          <cell r="CJ5">
            <v>5.08</v>
          </cell>
          <cell r="CK5">
            <v>1.74</v>
          </cell>
          <cell r="CL5">
            <v>1.9</v>
          </cell>
          <cell r="CM5">
            <v>0.6</v>
          </cell>
        </row>
        <row r="6">
          <cell r="C6">
            <v>0.99</v>
          </cell>
          <cell r="D6"/>
          <cell r="E6">
            <v>2.94</v>
          </cell>
          <cell r="F6">
            <v>0.06</v>
          </cell>
          <cell r="I6"/>
          <cell r="J6">
            <v>5.17</v>
          </cell>
          <cell r="K6">
            <v>2.97</v>
          </cell>
          <cell r="L6">
            <v>1.9</v>
          </cell>
          <cell r="M6">
            <v>2.4</v>
          </cell>
          <cell r="P6">
            <v>0.99</v>
          </cell>
          <cell r="Q6"/>
          <cell r="R6">
            <v>2.94</v>
          </cell>
          <cell r="S6">
            <v>0.06</v>
          </cell>
          <cell r="W6">
            <v>5.17</v>
          </cell>
          <cell r="X6">
            <v>2.97</v>
          </cell>
          <cell r="Y6">
            <v>1.9</v>
          </cell>
          <cell r="Z6">
            <v>2.4</v>
          </cell>
          <cell r="AC6">
            <v>2.44</v>
          </cell>
          <cell r="AD6">
            <v>0.34</v>
          </cell>
          <cell r="AE6">
            <v>3.58</v>
          </cell>
          <cell r="AF6">
            <v>0.15</v>
          </cell>
          <cell r="AI6">
            <v>0.32</v>
          </cell>
          <cell r="AJ6">
            <v>4.4400000000000004</v>
          </cell>
          <cell r="AK6">
            <v>1.46</v>
          </cell>
          <cell r="AL6">
            <v>2.5</v>
          </cell>
          <cell r="AM6">
            <v>1</v>
          </cell>
          <cell r="AP6">
            <v>2.44</v>
          </cell>
          <cell r="AQ6">
            <v>0.34</v>
          </cell>
          <cell r="AR6">
            <v>3.58</v>
          </cell>
          <cell r="AS6">
            <v>0.15</v>
          </cell>
          <cell r="AV6">
            <v>0.32</v>
          </cell>
          <cell r="AW6">
            <v>4.4400000000000004</v>
          </cell>
          <cell r="AX6">
            <v>1.46</v>
          </cell>
          <cell r="AY6">
            <v>2.5</v>
          </cell>
          <cell r="AZ6">
            <v>1</v>
          </cell>
          <cell r="BC6">
            <v>3.63</v>
          </cell>
          <cell r="BD6">
            <v>0.19</v>
          </cell>
          <cell r="BE6">
            <v>4.6399999999999997</v>
          </cell>
          <cell r="BF6">
            <v>0.93</v>
          </cell>
          <cell r="BI6">
            <v>0.27400000000000002</v>
          </cell>
          <cell r="BJ6">
            <v>4.45</v>
          </cell>
          <cell r="BK6">
            <v>1.28</v>
          </cell>
          <cell r="BL6">
            <v>2.1</v>
          </cell>
          <cell r="BM6">
            <v>0.4</v>
          </cell>
          <cell r="BP6">
            <v>3.63</v>
          </cell>
          <cell r="BQ6">
            <v>0.19</v>
          </cell>
          <cell r="BR6">
            <v>4.6399999999999997</v>
          </cell>
          <cell r="BS6">
            <v>0.93</v>
          </cell>
          <cell r="BV6">
            <v>0.27400000000000002</v>
          </cell>
          <cell r="BW6">
            <v>4.45</v>
          </cell>
          <cell r="BX6">
            <v>1.28</v>
          </cell>
          <cell r="BY6">
            <v>2.1</v>
          </cell>
          <cell r="BZ6">
            <v>0.4</v>
          </cell>
          <cell r="CC6">
            <v>3.75</v>
          </cell>
          <cell r="CD6">
            <v>0.32</v>
          </cell>
          <cell r="CE6">
            <v>6.45</v>
          </cell>
          <cell r="CF6">
            <v>1.17</v>
          </cell>
          <cell r="CI6">
            <v>0.3</v>
          </cell>
          <cell r="CJ6">
            <v>5.14</v>
          </cell>
          <cell r="CK6">
            <v>1.72</v>
          </cell>
          <cell r="CL6">
            <v>1.6</v>
          </cell>
          <cell r="CM6">
            <v>0.4</v>
          </cell>
        </row>
        <row r="7">
          <cell r="C7">
            <v>0.79</v>
          </cell>
          <cell r="D7"/>
          <cell r="E7">
            <v>2.87</v>
          </cell>
          <cell r="F7">
            <v>0.09</v>
          </cell>
          <cell r="I7"/>
          <cell r="J7">
            <v>5.31</v>
          </cell>
          <cell r="K7">
            <v>3.63</v>
          </cell>
          <cell r="L7">
            <v>3.3</v>
          </cell>
          <cell r="M7">
            <v>1.8</v>
          </cell>
          <cell r="P7">
            <v>0.79</v>
          </cell>
          <cell r="Q7"/>
          <cell r="R7">
            <v>2.87</v>
          </cell>
          <cell r="S7">
            <v>0.09</v>
          </cell>
          <cell r="W7">
            <v>5.31</v>
          </cell>
          <cell r="X7">
            <v>3.63</v>
          </cell>
          <cell r="Y7">
            <v>3.3</v>
          </cell>
          <cell r="Z7">
            <v>1.8</v>
          </cell>
          <cell r="AC7">
            <v>2.2999999999999998</v>
          </cell>
          <cell r="AD7">
            <v>0.32</v>
          </cell>
          <cell r="AE7">
            <v>3.73</v>
          </cell>
          <cell r="AF7">
            <v>0.13</v>
          </cell>
          <cell r="AI7">
            <v>0.29699999999999999</v>
          </cell>
          <cell r="AJ7">
            <v>3.73</v>
          </cell>
          <cell r="AK7">
            <v>1.62</v>
          </cell>
          <cell r="AL7">
            <v>1.9</v>
          </cell>
          <cell r="AM7">
            <v>1.1000000000000001</v>
          </cell>
          <cell r="AP7">
            <v>2.2999999999999998</v>
          </cell>
          <cell r="AQ7">
            <v>0.32</v>
          </cell>
          <cell r="AR7">
            <v>3.73</v>
          </cell>
          <cell r="AS7">
            <v>0.13</v>
          </cell>
          <cell r="AV7">
            <v>0.29699999999999999</v>
          </cell>
          <cell r="AW7">
            <v>3.73</v>
          </cell>
          <cell r="AX7">
            <v>1.62</v>
          </cell>
          <cell r="AY7">
            <v>1.9</v>
          </cell>
          <cell r="AZ7">
            <v>1.1000000000000001</v>
          </cell>
          <cell r="BC7">
            <v>3.31</v>
          </cell>
          <cell r="BD7">
            <v>0.21</v>
          </cell>
          <cell r="BE7">
            <v>4.84</v>
          </cell>
          <cell r="BF7">
            <v>0.89</v>
          </cell>
          <cell r="BI7">
            <v>0.27500000000000002</v>
          </cell>
          <cell r="BJ7">
            <v>4.3099999999999996</v>
          </cell>
          <cell r="BK7">
            <v>1.46</v>
          </cell>
          <cell r="BL7">
            <v>1.3</v>
          </cell>
          <cell r="BM7">
            <v>0.4</v>
          </cell>
          <cell r="BP7">
            <v>3.31</v>
          </cell>
          <cell r="BQ7">
            <v>0.21</v>
          </cell>
          <cell r="BR7">
            <v>4.84</v>
          </cell>
          <cell r="BS7">
            <v>0.89</v>
          </cell>
          <cell r="BV7">
            <v>0.27500000000000002</v>
          </cell>
          <cell r="BW7">
            <v>4.3099999999999996</v>
          </cell>
          <cell r="BX7">
            <v>1.46</v>
          </cell>
          <cell r="BY7">
            <v>1.3</v>
          </cell>
          <cell r="BZ7">
            <v>0.4</v>
          </cell>
          <cell r="CC7">
            <v>3.25</v>
          </cell>
          <cell r="CD7">
            <v>0.39</v>
          </cell>
          <cell r="CE7">
            <v>6.67</v>
          </cell>
          <cell r="CF7">
            <v>1.1200000000000001</v>
          </cell>
          <cell r="CI7">
            <v>0.29599999999999999</v>
          </cell>
          <cell r="CJ7">
            <v>4.78</v>
          </cell>
          <cell r="CK7">
            <v>2.0499999999999998</v>
          </cell>
          <cell r="CL7">
            <v>1.7</v>
          </cell>
          <cell r="CM7">
            <v>0.4</v>
          </cell>
        </row>
        <row r="8">
          <cell r="C8">
            <v>1.0900000000000001</v>
          </cell>
          <cell r="D8"/>
          <cell r="E8">
            <v>2.92</v>
          </cell>
          <cell r="F8">
            <v>0.09</v>
          </cell>
          <cell r="I8"/>
          <cell r="J8">
            <v>4.6900000000000004</v>
          </cell>
          <cell r="K8">
            <v>2.69</v>
          </cell>
          <cell r="L8">
            <v>2.7</v>
          </cell>
          <cell r="M8">
            <v>1.5</v>
          </cell>
          <cell r="P8">
            <v>1.0900000000000001</v>
          </cell>
          <cell r="Q8"/>
          <cell r="R8">
            <v>2.92</v>
          </cell>
          <cell r="S8">
            <v>0.09</v>
          </cell>
          <cell r="W8">
            <v>4.6900000000000004</v>
          </cell>
          <cell r="X8">
            <v>2.69</v>
          </cell>
          <cell r="Y8">
            <v>2.7</v>
          </cell>
          <cell r="Z8">
            <v>1.5</v>
          </cell>
          <cell r="AC8">
            <v>2.54</v>
          </cell>
          <cell r="AD8">
            <v>0.34</v>
          </cell>
          <cell r="AE8">
            <v>3.87</v>
          </cell>
          <cell r="AF8">
            <v>0.14000000000000001</v>
          </cell>
          <cell r="AI8">
            <v>0.315</v>
          </cell>
          <cell r="AJ8">
            <v>3.9</v>
          </cell>
          <cell r="AK8">
            <v>1.53</v>
          </cell>
          <cell r="AL8">
            <v>2</v>
          </cell>
          <cell r="AM8">
            <v>1.2</v>
          </cell>
          <cell r="AP8">
            <v>2.54</v>
          </cell>
          <cell r="AQ8">
            <v>0.34</v>
          </cell>
          <cell r="AR8">
            <v>3.87</v>
          </cell>
          <cell r="AS8">
            <v>0.14000000000000001</v>
          </cell>
          <cell r="AV8">
            <v>0.315</v>
          </cell>
          <cell r="AW8">
            <v>3.9</v>
          </cell>
          <cell r="AX8">
            <v>1.53</v>
          </cell>
          <cell r="AY8">
            <v>2</v>
          </cell>
          <cell r="AZ8">
            <v>1.2</v>
          </cell>
          <cell r="BC8">
            <v>3.29</v>
          </cell>
          <cell r="BD8">
            <v>0.2</v>
          </cell>
          <cell r="BE8">
            <v>4.95</v>
          </cell>
          <cell r="BF8">
            <v>0.91</v>
          </cell>
          <cell r="BI8">
            <v>0.27700000000000002</v>
          </cell>
          <cell r="BJ8">
            <v>4.28</v>
          </cell>
          <cell r="BK8">
            <v>1.5</v>
          </cell>
          <cell r="BL8">
            <v>1.5</v>
          </cell>
          <cell r="BM8">
            <v>0.3</v>
          </cell>
          <cell r="BP8">
            <v>3.29</v>
          </cell>
          <cell r="BQ8">
            <v>0.2</v>
          </cell>
          <cell r="BR8">
            <v>4.95</v>
          </cell>
          <cell r="BS8">
            <v>0.91</v>
          </cell>
          <cell r="BV8">
            <v>0.27700000000000002</v>
          </cell>
          <cell r="BW8">
            <v>4.28</v>
          </cell>
          <cell r="BX8">
            <v>1.5</v>
          </cell>
          <cell r="BY8">
            <v>1.5</v>
          </cell>
          <cell r="BZ8">
            <v>0.3</v>
          </cell>
          <cell r="CC8">
            <v>3.35</v>
          </cell>
          <cell r="CD8">
            <v>0.36</v>
          </cell>
          <cell r="CE8">
            <v>6.47</v>
          </cell>
          <cell r="CF8">
            <v>1.04</v>
          </cell>
          <cell r="CI8">
            <v>0.29299999999999998</v>
          </cell>
          <cell r="CJ8">
            <v>4.62</v>
          </cell>
          <cell r="CK8">
            <v>1.93</v>
          </cell>
          <cell r="CL8">
            <v>2</v>
          </cell>
          <cell r="CM8">
            <v>0.4</v>
          </cell>
        </row>
        <row r="9">
          <cell r="C9">
            <v>1.54</v>
          </cell>
          <cell r="D9"/>
          <cell r="E9">
            <v>2.65</v>
          </cell>
          <cell r="F9">
            <v>0.11</v>
          </cell>
          <cell r="I9"/>
          <cell r="J9">
            <v>5.0999999999999996</v>
          </cell>
          <cell r="K9">
            <v>1.72</v>
          </cell>
          <cell r="L9">
            <v>2.2999999999999998</v>
          </cell>
          <cell r="M9">
            <v>1.2</v>
          </cell>
          <cell r="P9">
            <v>1.54</v>
          </cell>
          <cell r="Q9"/>
          <cell r="R9">
            <v>2.65</v>
          </cell>
          <cell r="S9">
            <v>0.11</v>
          </cell>
          <cell r="W9">
            <v>5.0999999999999996</v>
          </cell>
          <cell r="X9">
            <v>1.72</v>
          </cell>
          <cell r="Y9">
            <v>2.2999999999999998</v>
          </cell>
          <cell r="Z9">
            <v>1.2</v>
          </cell>
          <cell r="AC9">
            <v>2.5499999999999998</v>
          </cell>
          <cell r="AD9">
            <v>0.31</v>
          </cell>
          <cell r="AE9">
            <v>3.71</v>
          </cell>
          <cell r="AF9">
            <v>0.11</v>
          </cell>
          <cell r="AI9">
            <v>0.316</v>
          </cell>
          <cell r="AJ9">
            <v>3.62</v>
          </cell>
          <cell r="AK9">
            <v>1.45</v>
          </cell>
          <cell r="AL9">
            <v>1.9</v>
          </cell>
          <cell r="AM9">
            <v>0.8</v>
          </cell>
          <cell r="AP9">
            <v>2.5499999999999998</v>
          </cell>
          <cell r="AQ9">
            <v>0.31</v>
          </cell>
          <cell r="AR9">
            <v>3.71</v>
          </cell>
          <cell r="AS9">
            <v>0.11</v>
          </cell>
          <cell r="AV9">
            <v>0.316</v>
          </cell>
          <cell r="AW9">
            <v>3.62</v>
          </cell>
          <cell r="AX9">
            <v>1.45</v>
          </cell>
          <cell r="AY9">
            <v>1.9</v>
          </cell>
          <cell r="AZ9">
            <v>0.8</v>
          </cell>
          <cell r="BC9">
            <v>3.31</v>
          </cell>
          <cell r="BD9">
            <v>0.2</v>
          </cell>
          <cell r="BE9">
            <v>5.09</v>
          </cell>
          <cell r="BF9">
            <v>0.91</v>
          </cell>
          <cell r="BI9">
            <v>0.27500000000000002</v>
          </cell>
          <cell r="BJ9">
            <v>4.38</v>
          </cell>
          <cell r="BK9">
            <v>1.54</v>
          </cell>
          <cell r="BL9">
            <v>1.4</v>
          </cell>
          <cell r="BM9">
            <v>0.3</v>
          </cell>
          <cell r="BP9">
            <v>3.31</v>
          </cell>
          <cell r="BQ9">
            <v>0.2</v>
          </cell>
          <cell r="BR9">
            <v>5.09</v>
          </cell>
          <cell r="BS9">
            <v>0.91</v>
          </cell>
          <cell r="BV9">
            <v>0.27500000000000002</v>
          </cell>
          <cell r="BW9">
            <v>4.38</v>
          </cell>
          <cell r="BX9">
            <v>1.54</v>
          </cell>
          <cell r="BY9">
            <v>1.4</v>
          </cell>
          <cell r="BZ9">
            <v>0.3</v>
          </cell>
          <cell r="CC9">
            <v>3.27</v>
          </cell>
          <cell r="CD9">
            <v>0.38</v>
          </cell>
          <cell r="CE9">
            <v>6.34</v>
          </cell>
          <cell r="CF9">
            <v>1.07</v>
          </cell>
          <cell r="CI9">
            <v>0.29399999999999998</v>
          </cell>
          <cell r="CJ9">
            <v>4.7300000000000004</v>
          </cell>
          <cell r="CK9">
            <v>1.94</v>
          </cell>
          <cell r="CL9">
            <v>2.4</v>
          </cell>
          <cell r="CM9">
            <v>0.5</v>
          </cell>
        </row>
        <row r="10">
          <cell r="C10">
            <v>1.39</v>
          </cell>
          <cell r="D10"/>
          <cell r="E10">
            <v>2.93</v>
          </cell>
          <cell r="F10">
            <v>0.16</v>
          </cell>
          <cell r="I10"/>
          <cell r="J10">
            <v>5.33</v>
          </cell>
          <cell r="K10">
            <v>2.1</v>
          </cell>
          <cell r="L10">
            <v>3.5</v>
          </cell>
          <cell r="M10">
            <v>2.9</v>
          </cell>
          <cell r="P10">
            <v>1.39</v>
          </cell>
          <cell r="Q10"/>
          <cell r="R10">
            <v>2.93</v>
          </cell>
          <cell r="S10">
            <v>0.16</v>
          </cell>
          <cell r="W10">
            <v>5.33</v>
          </cell>
          <cell r="X10">
            <v>2.1</v>
          </cell>
          <cell r="Y10">
            <v>3.5</v>
          </cell>
          <cell r="Z10">
            <v>2.9</v>
          </cell>
          <cell r="AC10">
            <v>2.56</v>
          </cell>
          <cell r="AD10">
            <v>0.31</v>
          </cell>
          <cell r="AE10">
            <v>3.53</v>
          </cell>
          <cell r="AF10">
            <v>0.1</v>
          </cell>
          <cell r="AI10">
            <v>0.32600000000000001</v>
          </cell>
          <cell r="AJ10">
            <v>3.53</v>
          </cell>
          <cell r="AK10">
            <v>1.38</v>
          </cell>
          <cell r="AL10">
            <v>1.8</v>
          </cell>
          <cell r="AM10">
            <v>0.9</v>
          </cell>
          <cell r="AP10">
            <v>2.56</v>
          </cell>
          <cell r="AQ10">
            <v>0.31</v>
          </cell>
          <cell r="AR10">
            <v>3.53</v>
          </cell>
          <cell r="AS10">
            <v>0.1</v>
          </cell>
          <cell r="AV10">
            <v>0.32600000000000001</v>
          </cell>
          <cell r="AW10">
            <v>3.53</v>
          </cell>
          <cell r="AX10">
            <v>1.38</v>
          </cell>
          <cell r="AY10">
            <v>1.8</v>
          </cell>
          <cell r="AZ10">
            <v>0.9</v>
          </cell>
          <cell r="BC10">
            <v>3.39</v>
          </cell>
          <cell r="BD10">
            <v>0.2</v>
          </cell>
          <cell r="BE10">
            <v>5.18</v>
          </cell>
          <cell r="BF10">
            <v>0.86</v>
          </cell>
          <cell r="BI10">
            <v>0.27700000000000002</v>
          </cell>
          <cell r="BJ10">
            <v>4.3099999999999996</v>
          </cell>
          <cell r="BK10">
            <v>1.53</v>
          </cell>
          <cell r="BL10">
            <v>1.3</v>
          </cell>
          <cell r="BM10">
            <v>0.4</v>
          </cell>
          <cell r="BP10">
            <v>3.39</v>
          </cell>
          <cell r="BQ10">
            <v>0.2</v>
          </cell>
          <cell r="BR10">
            <v>5.18</v>
          </cell>
          <cell r="BS10">
            <v>0.86</v>
          </cell>
          <cell r="BV10">
            <v>0.27700000000000002</v>
          </cell>
          <cell r="BW10">
            <v>4.3099999999999996</v>
          </cell>
          <cell r="BX10">
            <v>1.53</v>
          </cell>
          <cell r="BY10">
            <v>1.3</v>
          </cell>
          <cell r="BZ10">
            <v>0.4</v>
          </cell>
          <cell r="CC10">
            <v>3.34</v>
          </cell>
          <cell r="CD10">
            <v>0.38</v>
          </cell>
          <cell r="CE10">
            <v>6.55</v>
          </cell>
          <cell r="CF10">
            <v>1.1200000000000001</v>
          </cell>
          <cell r="CI10">
            <v>0.29699999999999999</v>
          </cell>
          <cell r="CJ10">
            <v>4.8099999999999996</v>
          </cell>
          <cell r="CK10">
            <v>1.96</v>
          </cell>
          <cell r="CL10">
            <v>2.1</v>
          </cell>
          <cell r="CM10">
            <v>0.4</v>
          </cell>
        </row>
        <row r="11">
          <cell r="C11">
            <v>1.48</v>
          </cell>
          <cell r="D11"/>
          <cell r="E11">
            <v>3.37</v>
          </cell>
          <cell r="F11">
            <v>0.15</v>
          </cell>
          <cell r="I11"/>
          <cell r="J11">
            <v>5.75</v>
          </cell>
          <cell r="K11">
            <v>2.27</v>
          </cell>
          <cell r="L11">
            <v>2.9</v>
          </cell>
          <cell r="M11">
            <v>2.6</v>
          </cell>
          <cell r="P11">
            <v>1.48</v>
          </cell>
          <cell r="Q11"/>
          <cell r="R11">
            <v>3.37</v>
          </cell>
          <cell r="S11">
            <v>0.15</v>
          </cell>
          <cell r="W11">
            <v>5.75</v>
          </cell>
          <cell r="X11">
            <v>2.27</v>
          </cell>
          <cell r="Y11">
            <v>2.9</v>
          </cell>
          <cell r="Z11">
            <v>2.6</v>
          </cell>
          <cell r="AC11">
            <v>2.46</v>
          </cell>
          <cell r="AD11">
            <v>0.31</v>
          </cell>
          <cell r="AE11">
            <v>3.66</v>
          </cell>
          <cell r="AF11">
            <v>0.11</v>
          </cell>
          <cell r="AI11">
            <v>0.26700000000000002</v>
          </cell>
          <cell r="AJ11">
            <v>3.38</v>
          </cell>
          <cell r="AK11">
            <v>1.49</v>
          </cell>
          <cell r="AL11">
            <v>1.8</v>
          </cell>
          <cell r="AM11">
            <v>1</v>
          </cell>
          <cell r="AP11">
            <v>2.46</v>
          </cell>
          <cell r="AQ11">
            <v>0.31</v>
          </cell>
          <cell r="AR11">
            <v>3.66</v>
          </cell>
          <cell r="AS11">
            <v>0.11</v>
          </cell>
          <cell r="AV11">
            <v>0.26700000000000002</v>
          </cell>
          <cell r="AW11">
            <v>3.38</v>
          </cell>
          <cell r="AX11">
            <v>1.49</v>
          </cell>
          <cell r="AY11">
            <v>1.8</v>
          </cell>
          <cell r="AZ11">
            <v>1</v>
          </cell>
          <cell r="BC11">
            <v>3.46</v>
          </cell>
          <cell r="BD11">
            <v>0.2</v>
          </cell>
          <cell r="BE11">
            <v>5.23</v>
          </cell>
          <cell r="BF11">
            <v>0.95</v>
          </cell>
          <cell r="BI11">
            <v>0.27900000000000003</v>
          </cell>
          <cell r="BJ11">
            <v>4.53</v>
          </cell>
          <cell r="BK11">
            <v>1.51</v>
          </cell>
          <cell r="BL11">
            <v>1.4</v>
          </cell>
          <cell r="BM11">
            <v>0.5</v>
          </cell>
          <cell r="BP11">
            <v>3.46</v>
          </cell>
          <cell r="BQ11">
            <v>0.2</v>
          </cell>
          <cell r="BR11">
            <v>5.23</v>
          </cell>
          <cell r="BS11">
            <v>0.95</v>
          </cell>
          <cell r="BV11">
            <v>0.27900000000000003</v>
          </cell>
          <cell r="BW11">
            <v>4.53</v>
          </cell>
          <cell r="BX11">
            <v>1.51</v>
          </cell>
          <cell r="BY11">
            <v>1.4</v>
          </cell>
          <cell r="BZ11">
            <v>0.5</v>
          </cell>
          <cell r="CC11">
            <v>3.13</v>
          </cell>
          <cell r="CD11">
            <v>0.37</v>
          </cell>
          <cell r="CE11">
            <v>6.3</v>
          </cell>
          <cell r="CF11">
            <v>1.03</v>
          </cell>
          <cell r="CI11">
            <v>0.29499999999999998</v>
          </cell>
          <cell r="CJ11">
            <v>4.59</v>
          </cell>
          <cell r="CK11">
            <v>2.02</v>
          </cell>
          <cell r="CL11">
            <v>1.7</v>
          </cell>
          <cell r="CM11">
            <v>0.2</v>
          </cell>
        </row>
        <row r="12">
          <cell r="C12">
            <v>1.61</v>
          </cell>
          <cell r="D12">
            <v>0.15</v>
          </cell>
          <cell r="E12">
            <v>4.83</v>
          </cell>
          <cell r="F12">
            <v>0.22</v>
          </cell>
          <cell r="I12"/>
          <cell r="J12">
            <v>5.45</v>
          </cell>
          <cell r="K12">
            <v>3</v>
          </cell>
          <cell r="L12">
            <v>4.0999999999999996</v>
          </cell>
          <cell r="M12">
            <v>2.4</v>
          </cell>
          <cell r="P12">
            <v>1.61</v>
          </cell>
          <cell r="Q12">
            <v>0.15</v>
          </cell>
          <cell r="R12">
            <v>4.83</v>
          </cell>
          <cell r="S12">
            <v>0.22</v>
          </cell>
          <cell r="W12">
            <v>5.45</v>
          </cell>
          <cell r="X12">
            <v>3</v>
          </cell>
          <cell r="Y12">
            <v>4.0999999999999996</v>
          </cell>
          <cell r="Z12">
            <v>2.4</v>
          </cell>
          <cell r="AC12">
            <v>2.68</v>
          </cell>
          <cell r="AD12">
            <v>0.31</v>
          </cell>
          <cell r="AE12">
            <v>3.77</v>
          </cell>
          <cell r="AF12">
            <v>0.1</v>
          </cell>
          <cell r="AI12">
            <v>0.27200000000000002</v>
          </cell>
          <cell r="AJ12">
            <v>3.55</v>
          </cell>
          <cell r="AK12">
            <v>1.4</v>
          </cell>
          <cell r="AL12">
            <v>2.1</v>
          </cell>
          <cell r="AM12">
            <v>0.7</v>
          </cell>
          <cell r="AP12">
            <v>2.68</v>
          </cell>
          <cell r="AQ12">
            <v>0.31</v>
          </cell>
          <cell r="AR12">
            <v>3.77</v>
          </cell>
          <cell r="AS12">
            <v>0.1</v>
          </cell>
          <cell r="AV12">
            <v>0.27200000000000002</v>
          </cell>
          <cell r="AW12">
            <v>3.55</v>
          </cell>
          <cell r="AX12">
            <v>1.4</v>
          </cell>
          <cell r="AY12">
            <v>2.1</v>
          </cell>
          <cell r="AZ12">
            <v>0.7</v>
          </cell>
          <cell r="BC12">
            <v>3.37</v>
          </cell>
          <cell r="BD12">
            <v>0.22</v>
          </cell>
          <cell r="BE12">
            <v>5.42</v>
          </cell>
          <cell r="BF12">
            <v>0.93</v>
          </cell>
          <cell r="BI12">
            <v>0.28100000000000003</v>
          </cell>
          <cell r="BJ12">
            <v>4.46</v>
          </cell>
          <cell r="BK12">
            <v>1.61</v>
          </cell>
          <cell r="BL12">
            <v>1.6</v>
          </cell>
          <cell r="BM12">
            <v>0.4</v>
          </cell>
          <cell r="BP12">
            <v>3.37</v>
          </cell>
          <cell r="BQ12">
            <v>0.22</v>
          </cell>
          <cell r="BR12">
            <v>5.42</v>
          </cell>
          <cell r="BS12">
            <v>0.93</v>
          </cell>
          <cell r="BV12">
            <v>0.28100000000000003</v>
          </cell>
          <cell r="BW12">
            <v>4.46</v>
          </cell>
          <cell r="BX12">
            <v>1.61</v>
          </cell>
          <cell r="BY12">
            <v>1.6</v>
          </cell>
          <cell r="BZ12">
            <v>0.4</v>
          </cell>
          <cell r="CC12">
            <v>3.26</v>
          </cell>
          <cell r="CD12">
            <v>0.37</v>
          </cell>
          <cell r="CE12">
            <v>6.52</v>
          </cell>
          <cell r="CF12">
            <v>1.1100000000000001</v>
          </cell>
          <cell r="CI12">
            <v>0.30099999999999999</v>
          </cell>
          <cell r="CJ12">
            <v>4.8600000000000003</v>
          </cell>
          <cell r="CK12">
            <v>2</v>
          </cell>
          <cell r="CL12">
            <v>1.4</v>
          </cell>
          <cell r="CM12">
            <v>0.4</v>
          </cell>
        </row>
        <row r="13">
          <cell r="C13">
            <v>1.98</v>
          </cell>
          <cell r="D13">
            <v>0.19</v>
          </cell>
          <cell r="E13">
            <v>3.77</v>
          </cell>
          <cell r="F13">
            <v>0.18</v>
          </cell>
          <cell r="I13"/>
          <cell r="J13">
            <v>5.22</v>
          </cell>
          <cell r="K13">
            <v>1.9</v>
          </cell>
          <cell r="L13">
            <v>3.9</v>
          </cell>
          <cell r="M13">
            <v>1.2</v>
          </cell>
          <cell r="P13">
            <v>1.98</v>
          </cell>
          <cell r="Q13">
            <v>0.19</v>
          </cell>
          <cell r="R13">
            <v>3.77</v>
          </cell>
          <cell r="S13">
            <v>0.18</v>
          </cell>
          <cell r="W13">
            <v>5.22</v>
          </cell>
          <cell r="X13">
            <v>1.9</v>
          </cell>
          <cell r="Y13">
            <v>3.9</v>
          </cell>
          <cell r="Z13">
            <v>1.2</v>
          </cell>
          <cell r="AC13">
            <v>3</v>
          </cell>
          <cell r="AD13">
            <v>0.32</v>
          </cell>
          <cell r="AE13">
            <v>3.88</v>
          </cell>
          <cell r="AF13">
            <v>0.14000000000000001</v>
          </cell>
          <cell r="AI13">
            <v>0.27900000000000003</v>
          </cell>
          <cell r="AJ13">
            <v>3.84</v>
          </cell>
          <cell r="AK13">
            <v>1.3</v>
          </cell>
          <cell r="AL13">
            <v>1.7</v>
          </cell>
          <cell r="AM13">
            <v>0.9</v>
          </cell>
          <cell r="AP13">
            <v>3</v>
          </cell>
          <cell r="AQ13">
            <v>0.32</v>
          </cell>
          <cell r="AR13">
            <v>3.88</v>
          </cell>
          <cell r="AS13">
            <v>0.14000000000000001</v>
          </cell>
          <cell r="AV13">
            <v>0.27900000000000003</v>
          </cell>
          <cell r="AW13">
            <v>3.84</v>
          </cell>
          <cell r="AX13">
            <v>1.3</v>
          </cell>
          <cell r="AY13">
            <v>1.7</v>
          </cell>
          <cell r="AZ13">
            <v>0.9</v>
          </cell>
          <cell r="BC13">
            <v>2.96</v>
          </cell>
          <cell r="BD13">
            <v>0.22</v>
          </cell>
          <cell r="BE13">
            <v>5.8</v>
          </cell>
          <cell r="BF13">
            <v>0.84</v>
          </cell>
          <cell r="BI13">
            <v>0.27300000000000002</v>
          </cell>
          <cell r="BJ13">
            <v>3.95</v>
          </cell>
          <cell r="BK13">
            <v>1.96</v>
          </cell>
          <cell r="BL13">
            <v>1.9</v>
          </cell>
          <cell r="BM13">
            <v>0.7</v>
          </cell>
          <cell r="BP13">
            <v>2.96</v>
          </cell>
          <cell r="BQ13">
            <v>0.22</v>
          </cell>
          <cell r="BR13">
            <v>5.8</v>
          </cell>
          <cell r="BS13">
            <v>0.84</v>
          </cell>
          <cell r="BV13">
            <v>0.27300000000000002</v>
          </cell>
          <cell r="BW13">
            <v>3.95</v>
          </cell>
          <cell r="BX13">
            <v>1.96</v>
          </cell>
          <cell r="BY13">
            <v>1.9</v>
          </cell>
          <cell r="BZ13">
            <v>0.7</v>
          </cell>
          <cell r="CC13">
            <v>3.31</v>
          </cell>
          <cell r="CD13">
            <v>0.36</v>
          </cell>
          <cell r="CE13">
            <v>6.62</v>
          </cell>
          <cell r="CF13">
            <v>1.02</v>
          </cell>
          <cell r="CI13">
            <v>0.30199999999999999</v>
          </cell>
          <cell r="CJ13">
            <v>4.8</v>
          </cell>
          <cell r="CK13">
            <v>2</v>
          </cell>
          <cell r="CL13">
            <v>1.8</v>
          </cell>
          <cell r="CM13">
            <v>0.4</v>
          </cell>
        </row>
        <row r="14">
          <cell r="C14">
            <v>2.66</v>
          </cell>
          <cell r="D14">
            <v>0.15</v>
          </cell>
          <cell r="E14">
            <v>4.3099999999999996</v>
          </cell>
          <cell r="F14">
            <v>0.2</v>
          </cell>
          <cell r="I14"/>
          <cell r="J14">
            <v>5.49</v>
          </cell>
          <cell r="K14">
            <v>1.62</v>
          </cell>
          <cell r="L14">
            <v>3.5</v>
          </cell>
          <cell r="M14">
            <v>1.7</v>
          </cell>
          <cell r="P14">
            <v>2.66</v>
          </cell>
          <cell r="Q14">
            <v>0.15</v>
          </cell>
          <cell r="R14">
            <v>4.3099999999999996</v>
          </cell>
          <cell r="S14">
            <v>0.2</v>
          </cell>
          <cell r="W14">
            <v>5.49</v>
          </cell>
          <cell r="X14">
            <v>1.62</v>
          </cell>
          <cell r="Y14">
            <v>3.5</v>
          </cell>
          <cell r="Z14">
            <v>1.7</v>
          </cell>
          <cell r="AC14">
            <v>3.2</v>
          </cell>
          <cell r="AD14">
            <v>0.34</v>
          </cell>
          <cell r="AE14">
            <v>4</v>
          </cell>
          <cell r="AF14">
            <v>0.21</v>
          </cell>
          <cell r="AI14">
            <v>0.29699999999999999</v>
          </cell>
          <cell r="AJ14">
            <v>4.51</v>
          </cell>
          <cell r="AK14">
            <v>1.25</v>
          </cell>
          <cell r="AL14">
            <v>2.2000000000000002</v>
          </cell>
          <cell r="AM14">
            <v>0.9</v>
          </cell>
          <cell r="AP14">
            <v>3.2</v>
          </cell>
          <cell r="AQ14">
            <v>0.34</v>
          </cell>
          <cell r="AR14">
            <v>4</v>
          </cell>
          <cell r="AS14">
            <v>0.21</v>
          </cell>
          <cell r="AV14">
            <v>0.29699999999999999</v>
          </cell>
          <cell r="AW14">
            <v>4.51</v>
          </cell>
          <cell r="AX14">
            <v>1.25</v>
          </cell>
          <cell r="AY14">
            <v>2.2000000000000002</v>
          </cell>
          <cell r="AZ14">
            <v>0.9</v>
          </cell>
          <cell r="BC14">
            <v>2.96</v>
          </cell>
          <cell r="BD14">
            <v>0.21</v>
          </cell>
          <cell r="BE14">
            <v>5.91</v>
          </cell>
          <cell r="BF14">
            <v>0.85</v>
          </cell>
          <cell r="BI14">
            <v>0.27900000000000003</v>
          </cell>
          <cell r="BJ14">
            <v>4.04</v>
          </cell>
          <cell r="BK14">
            <v>2</v>
          </cell>
          <cell r="BL14">
            <v>1.9</v>
          </cell>
          <cell r="BM14">
            <v>0.5</v>
          </cell>
          <cell r="BP14">
            <v>2.96</v>
          </cell>
          <cell r="BQ14">
            <v>0.21</v>
          </cell>
          <cell r="BR14">
            <v>5.91</v>
          </cell>
          <cell r="BS14">
            <v>0.85</v>
          </cell>
          <cell r="BV14">
            <v>0.27900000000000003</v>
          </cell>
          <cell r="BW14">
            <v>4.04</v>
          </cell>
          <cell r="BX14">
            <v>2</v>
          </cell>
          <cell r="BY14">
            <v>1.9</v>
          </cell>
          <cell r="BZ14">
            <v>0.5</v>
          </cell>
          <cell r="CC14">
            <v>3.36</v>
          </cell>
          <cell r="CD14">
            <v>0.34</v>
          </cell>
          <cell r="CE14">
            <v>6.77</v>
          </cell>
          <cell r="CF14">
            <v>1</v>
          </cell>
          <cell r="CI14">
            <v>0.3</v>
          </cell>
          <cell r="CJ14">
            <v>4.6500000000000004</v>
          </cell>
          <cell r="CK14">
            <v>2.0099999999999998</v>
          </cell>
          <cell r="CL14">
            <v>1.7</v>
          </cell>
          <cell r="CM14">
            <v>0.4</v>
          </cell>
        </row>
        <row r="15">
          <cell r="C15">
            <v>2.87</v>
          </cell>
          <cell r="D15">
            <v>0.36</v>
          </cell>
          <cell r="E15">
            <v>2.8</v>
          </cell>
          <cell r="F15">
            <v>0.28999999999999998</v>
          </cell>
          <cell r="I15"/>
          <cell r="J15">
            <v>6.35</v>
          </cell>
          <cell r="K15">
            <v>0.98</v>
          </cell>
          <cell r="L15">
            <v>3.5</v>
          </cell>
          <cell r="M15">
            <v>1.5</v>
          </cell>
          <cell r="P15">
            <v>2.87</v>
          </cell>
          <cell r="Q15">
            <v>0.36</v>
          </cell>
          <cell r="R15">
            <v>2.8</v>
          </cell>
          <cell r="S15">
            <v>0.28999999999999998</v>
          </cell>
          <cell r="W15">
            <v>6.35</v>
          </cell>
          <cell r="X15">
            <v>0.98</v>
          </cell>
          <cell r="Y15">
            <v>3.5</v>
          </cell>
          <cell r="Z15">
            <v>1.5</v>
          </cell>
          <cell r="AC15">
            <v>3.11</v>
          </cell>
          <cell r="AD15">
            <v>0.28999999999999998</v>
          </cell>
          <cell r="AE15">
            <v>3.97</v>
          </cell>
          <cell r="AF15">
            <v>0.18</v>
          </cell>
          <cell r="AI15">
            <v>0.3</v>
          </cell>
          <cell r="AJ15">
            <v>4.5199999999999996</v>
          </cell>
          <cell r="AK15">
            <v>1.28</v>
          </cell>
          <cell r="AL15">
            <v>1.8</v>
          </cell>
          <cell r="AM15">
            <v>1.4</v>
          </cell>
          <cell r="AP15">
            <v>3.11</v>
          </cell>
          <cell r="AQ15">
            <v>0.28999999999999998</v>
          </cell>
          <cell r="AR15">
            <v>3.97</v>
          </cell>
          <cell r="AS15">
            <v>0.18</v>
          </cell>
          <cell r="AV15">
            <v>0.3</v>
          </cell>
          <cell r="AW15">
            <v>4.5199999999999996</v>
          </cell>
          <cell r="AX15">
            <v>1.28</v>
          </cell>
          <cell r="AY15">
            <v>1.8</v>
          </cell>
          <cell r="AZ15">
            <v>1.4</v>
          </cell>
          <cell r="BC15">
            <v>3.09</v>
          </cell>
          <cell r="BD15">
            <v>0.22</v>
          </cell>
          <cell r="BE15">
            <v>5.94</v>
          </cell>
          <cell r="BF15">
            <v>0.83</v>
          </cell>
          <cell r="BI15">
            <v>0.27400000000000002</v>
          </cell>
          <cell r="BJ15">
            <v>3.99</v>
          </cell>
          <cell r="BK15">
            <v>1.92</v>
          </cell>
          <cell r="BL15">
            <v>2.1</v>
          </cell>
          <cell r="BM15">
            <v>0.4</v>
          </cell>
          <cell r="BP15">
            <v>3.09</v>
          </cell>
          <cell r="BQ15">
            <v>0.22</v>
          </cell>
          <cell r="BR15">
            <v>5.94</v>
          </cell>
          <cell r="BS15">
            <v>0.83</v>
          </cell>
          <cell r="BV15">
            <v>0.27400000000000002</v>
          </cell>
          <cell r="BW15">
            <v>3.99</v>
          </cell>
          <cell r="BX15">
            <v>1.92</v>
          </cell>
          <cell r="BY15">
            <v>2.1</v>
          </cell>
          <cell r="BZ15">
            <v>0.4</v>
          </cell>
          <cell r="CC15">
            <v>3.42</v>
          </cell>
          <cell r="CD15">
            <v>0.33</v>
          </cell>
          <cell r="CE15">
            <v>6.91</v>
          </cell>
          <cell r="CF15">
            <v>1.04</v>
          </cell>
          <cell r="CI15">
            <v>0.29899999999999999</v>
          </cell>
          <cell r="CJ15">
            <v>4.6100000000000003</v>
          </cell>
          <cell r="CK15">
            <v>2.02</v>
          </cell>
          <cell r="CL15">
            <v>1.7</v>
          </cell>
          <cell r="CM15">
            <v>0.5</v>
          </cell>
        </row>
        <row r="16">
          <cell r="C16">
            <v>2.17</v>
          </cell>
          <cell r="D16">
            <v>0.38</v>
          </cell>
          <cell r="E16">
            <v>3.78</v>
          </cell>
          <cell r="F16">
            <v>0.24</v>
          </cell>
          <cell r="I16"/>
          <cell r="J16">
            <v>4.88</v>
          </cell>
          <cell r="K16">
            <v>1.74</v>
          </cell>
          <cell r="L16">
            <v>2.6</v>
          </cell>
          <cell r="M16">
            <v>1.4</v>
          </cell>
          <cell r="P16">
            <v>2.17</v>
          </cell>
          <cell r="Q16">
            <v>0.38</v>
          </cell>
          <cell r="R16">
            <v>3.78</v>
          </cell>
          <cell r="S16">
            <v>0.24</v>
          </cell>
          <cell r="W16">
            <v>4.88</v>
          </cell>
          <cell r="X16">
            <v>1.74</v>
          </cell>
          <cell r="Y16">
            <v>2.6</v>
          </cell>
          <cell r="Z16">
            <v>1.4</v>
          </cell>
          <cell r="AC16">
            <v>2.97</v>
          </cell>
          <cell r="AD16">
            <v>0.28000000000000003</v>
          </cell>
          <cell r="AE16">
            <v>3.83</v>
          </cell>
          <cell r="AF16">
            <v>0.19</v>
          </cell>
          <cell r="AI16">
            <v>0.28399999999999997</v>
          </cell>
          <cell r="AJ16">
            <v>4.04</v>
          </cell>
          <cell r="AK16">
            <v>1.29</v>
          </cell>
          <cell r="AL16">
            <v>2</v>
          </cell>
          <cell r="AM16">
            <v>0.7</v>
          </cell>
          <cell r="AP16">
            <v>2.97</v>
          </cell>
          <cell r="AQ16">
            <v>0.28000000000000003</v>
          </cell>
          <cell r="AR16">
            <v>3.83</v>
          </cell>
          <cell r="AS16">
            <v>0.19</v>
          </cell>
          <cell r="AV16">
            <v>0.28399999999999997</v>
          </cell>
          <cell r="AW16">
            <v>4.04</v>
          </cell>
          <cell r="AX16">
            <v>1.29</v>
          </cell>
          <cell r="AY16">
            <v>2</v>
          </cell>
          <cell r="AZ16">
            <v>0.7</v>
          </cell>
          <cell r="BC16">
            <v>2.89</v>
          </cell>
          <cell r="BD16">
            <v>0.21</v>
          </cell>
          <cell r="BE16">
            <v>5.82</v>
          </cell>
          <cell r="BF16">
            <v>0.85</v>
          </cell>
          <cell r="BI16">
            <v>0.27600000000000002</v>
          </cell>
          <cell r="BJ16">
            <v>3.99</v>
          </cell>
          <cell r="BK16">
            <v>2.02</v>
          </cell>
          <cell r="BL16">
            <v>1.3</v>
          </cell>
          <cell r="BM16">
            <v>0.4</v>
          </cell>
          <cell r="BP16">
            <v>2.89</v>
          </cell>
          <cell r="BQ16">
            <v>0.21</v>
          </cell>
          <cell r="BR16">
            <v>5.82</v>
          </cell>
          <cell r="BS16">
            <v>0.85</v>
          </cell>
          <cell r="BV16">
            <v>0.27600000000000002</v>
          </cell>
          <cell r="BW16">
            <v>3.99</v>
          </cell>
          <cell r="BX16">
            <v>2.02</v>
          </cell>
          <cell r="BY16">
            <v>1.3</v>
          </cell>
          <cell r="BZ16">
            <v>0.4</v>
          </cell>
          <cell r="CC16">
            <v>3.25</v>
          </cell>
          <cell r="CD16">
            <v>0.32</v>
          </cell>
          <cell r="CE16">
            <v>7.06</v>
          </cell>
          <cell r="CF16">
            <v>0.95</v>
          </cell>
          <cell r="CI16">
            <v>0.29699999999999999</v>
          </cell>
          <cell r="CJ16">
            <v>4.38</v>
          </cell>
          <cell r="CK16">
            <v>2.17</v>
          </cell>
          <cell r="CL16">
            <v>2.1</v>
          </cell>
          <cell r="CM16">
            <v>0.4</v>
          </cell>
        </row>
        <row r="17">
          <cell r="C17">
            <v>3.36</v>
          </cell>
          <cell r="D17">
            <v>0.36</v>
          </cell>
          <cell r="E17">
            <v>3.53</v>
          </cell>
          <cell r="F17">
            <v>0.31</v>
          </cell>
          <cell r="I17"/>
          <cell r="J17">
            <v>5.97</v>
          </cell>
          <cell r="K17">
            <v>1.05</v>
          </cell>
          <cell r="L17">
            <v>2.7</v>
          </cell>
          <cell r="M17">
            <v>1.7</v>
          </cell>
          <cell r="P17">
            <v>3.36</v>
          </cell>
          <cell r="Q17">
            <v>0.36</v>
          </cell>
          <cell r="R17">
            <v>3.53</v>
          </cell>
          <cell r="S17">
            <v>0.31</v>
          </cell>
          <cell r="W17">
            <v>5.97</v>
          </cell>
          <cell r="X17">
            <v>1.05</v>
          </cell>
          <cell r="Y17">
            <v>2.7</v>
          </cell>
          <cell r="Z17">
            <v>1.7</v>
          </cell>
          <cell r="AC17">
            <v>2.97</v>
          </cell>
          <cell r="AD17">
            <v>0.27</v>
          </cell>
          <cell r="AE17">
            <v>3.98</v>
          </cell>
          <cell r="AF17">
            <v>0.19</v>
          </cell>
          <cell r="AI17">
            <v>0.27900000000000003</v>
          </cell>
          <cell r="AJ17">
            <v>3.87</v>
          </cell>
          <cell r="AK17">
            <v>1.34</v>
          </cell>
          <cell r="AL17">
            <v>1.8</v>
          </cell>
          <cell r="AM17">
            <v>0.8</v>
          </cell>
          <cell r="AP17">
            <v>2.97</v>
          </cell>
          <cell r="AQ17">
            <v>0.27</v>
          </cell>
          <cell r="AR17">
            <v>3.98</v>
          </cell>
          <cell r="AS17">
            <v>0.19</v>
          </cell>
          <cell r="AV17">
            <v>0.27900000000000003</v>
          </cell>
          <cell r="AW17">
            <v>3.87</v>
          </cell>
          <cell r="AX17">
            <v>1.34</v>
          </cell>
          <cell r="AY17">
            <v>1.8</v>
          </cell>
          <cell r="AZ17">
            <v>0.8</v>
          </cell>
          <cell r="BC17">
            <v>2.98</v>
          </cell>
          <cell r="BD17">
            <v>0.23</v>
          </cell>
          <cell r="BE17">
            <v>5.99</v>
          </cell>
          <cell r="BF17">
            <v>0.71</v>
          </cell>
          <cell r="BI17">
            <v>0.27400000000000002</v>
          </cell>
          <cell r="BJ17">
            <v>3.77</v>
          </cell>
          <cell r="BK17">
            <v>2.0099999999999998</v>
          </cell>
          <cell r="BL17">
            <v>1.4</v>
          </cell>
          <cell r="BM17">
            <v>0.3</v>
          </cell>
          <cell r="BP17">
            <v>2.98</v>
          </cell>
          <cell r="BQ17">
            <v>0.23</v>
          </cell>
          <cell r="BR17">
            <v>5.99</v>
          </cell>
          <cell r="BS17">
            <v>0.71</v>
          </cell>
          <cell r="BV17">
            <v>0.27400000000000002</v>
          </cell>
          <cell r="BW17">
            <v>3.77</v>
          </cell>
          <cell r="BX17">
            <v>2.0099999999999998</v>
          </cell>
          <cell r="BY17">
            <v>1.4</v>
          </cell>
          <cell r="BZ17">
            <v>0.3</v>
          </cell>
          <cell r="CC17">
            <v>3.09</v>
          </cell>
          <cell r="CD17">
            <v>0.32</v>
          </cell>
          <cell r="CE17">
            <v>7.1</v>
          </cell>
          <cell r="CF17">
            <v>0.94</v>
          </cell>
          <cell r="CI17">
            <v>0.29499999999999998</v>
          </cell>
          <cell r="CJ17">
            <v>4.28</v>
          </cell>
          <cell r="CK17">
            <v>2.2999999999999998</v>
          </cell>
          <cell r="CL17">
            <v>2</v>
          </cell>
          <cell r="CM17">
            <v>0.4</v>
          </cell>
        </row>
        <row r="18">
          <cell r="C18">
            <v>3.64</v>
          </cell>
          <cell r="D18">
            <v>0.42</v>
          </cell>
          <cell r="E18">
            <v>3.4</v>
          </cell>
          <cell r="F18">
            <v>0.24</v>
          </cell>
          <cell r="I18"/>
          <cell r="J18">
            <v>6.02</v>
          </cell>
          <cell r="K18">
            <v>0.93</v>
          </cell>
          <cell r="L18">
            <v>3.5</v>
          </cell>
          <cell r="M18">
            <v>1.9</v>
          </cell>
          <cell r="P18">
            <v>3.64</v>
          </cell>
          <cell r="Q18">
            <v>0.42</v>
          </cell>
          <cell r="R18">
            <v>3.4</v>
          </cell>
          <cell r="S18">
            <v>0.24</v>
          </cell>
          <cell r="W18">
            <v>6.02</v>
          </cell>
          <cell r="X18">
            <v>0.93</v>
          </cell>
          <cell r="Y18">
            <v>3.5</v>
          </cell>
          <cell r="Z18">
            <v>1.9</v>
          </cell>
          <cell r="AC18">
            <v>2.98</v>
          </cell>
          <cell r="AD18">
            <v>0.27</v>
          </cell>
          <cell r="AE18">
            <v>3.79</v>
          </cell>
          <cell r="AF18">
            <v>0.17</v>
          </cell>
          <cell r="AI18">
            <v>0.27700000000000002</v>
          </cell>
          <cell r="AJ18">
            <v>3.81</v>
          </cell>
          <cell r="AK18">
            <v>1.27</v>
          </cell>
          <cell r="AL18">
            <v>1.8</v>
          </cell>
          <cell r="AM18">
            <v>1</v>
          </cell>
          <cell r="AP18">
            <v>2.98</v>
          </cell>
          <cell r="AQ18">
            <v>0.27</v>
          </cell>
          <cell r="AR18">
            <v>3.79</v>
          </cell>
          <cell r="AS18">
            <v>0.17</v>
          </cell>
          <cell r="AV18">
            <v>0.27700000000000002</v>
          </cell>
          <cell r="AW18">
            <v>3.81</v>
          </cell>
          <cell r="AX18">
            <v>1.27</v>
          </cell>
          <cell r="AY18">
            <v>1.8</v>
          </cell>
          <cell r="AZ18">
            <v>1</v>
          </cell>
          <cell r="BC18">
            <v>2.82</v>
          </cell>
          <cell r="BD18">
            <v>0.24</v>
          </cell>
          <cell r="BE18">
            <v>5.89</v>
          </cell>
          <cell r="BF18">
            <v>0.61</v>
          </cell>
          <cell r="BI18">
            <v>0.26900000000000002</v>
          </cell>
          <cell r="BJ18">
            <v>3.42</v>
          </cell>
          <cell r="BK18">
            <v>2.09</v>
          </cell>
          <cell r="BL18">
            <v>1.3</v>
          </cell>
          <cell r="BM18">
            <v>0.4</v>
          </cell>
          <cell r="BP18">
            <v>2.82</v>
          </cell>
          <cell r="BQ18">
            <v>0.24</v>
          </cell>
          <cell r="BR18">
            <v>5.89</v>
          </cell>
          <cell r="BS18">
            <v>0.61</v>
          </cell>
          <cell r="BV18">
            <v>0.26900000000000002</v>
          </cell>
          <cell r="BW18">
            <v>3.42</v>
          </cell>
          <cell r="BX18">
            <v>2.09</v>
          </cell>
          <cell r="BY18">
            <v>1.3</v>
          </cell>
          <cell r="BZ18">
            <v>0.4</v>
          </cell>
          <cell r="CC18">
            <v>3.03</v>
          </cell>
          <cell r="CD18">
            <v>0.31</v>
          </cell>
          <cell r="CE18">
            <v>7.5</v>
          </cell>
          <cell r="CF18">
            <v>1.02</v>
          </cell>
          <cell r="CI18">
            <v>0.29699999999999999</v>
          </cell>
          <cell r="CJ18">
            <v>4.32</v>
          </cell>
          <cell r="CK18">
            <v>2.48</v>
          </cell>
          <cell r="CL18">
            <v>1.4</v>
          </cell>
          <cell r="CM18">
            <v>0.3</v>
          </cell>
        </row>
        <row r="19">
          <cell r="C19">
            <v>3.63</v>
          </cell>
          <cell r="D19">
            <v>0.44</v>
          </cell>
          <cell r="E19">
            <v>3.45</v>
          </cell>
          <cell r="F19">
            <v>0.26</v>
          </cell>
          <cell r="I19"/>
          <cell r="J19">
            <v>5.7</v>
          </cell>
          <cell r="K19">
            <v>0.95</v>
          </cell>
          <cell r="L19">
            <v>2.7</v>
          </cell>
          <cell r="M19">
            <v>1.6</v>
          </cell>
          <cell r="P19">
            <v>3.63</v>
          </cell>
          <cell r="Q19">
            <v>0.44</v>
          </cell>
          <cell r="R19">
            <v>3.45</v>
          </cell>
          <cell r="S19">
            <v>0.26</v>
          </cell>
          <cell r="W19">
            <v>5.7</v>
          </cell>
          <cell r="X19">
            <v>0.95</v>
          </cell>
          <cell r="Y19">
            <v>2.7</v>
          </cell>
          <cell r="Z19">
            <v>1.6</v>
          </cell>
          <cell r="AC19">
            <v>2.84</v>
          </cell>
          <cell r="AD19">
            <v>0.25</v>
          </cell>
          <cell r="AE19">
            <v>3.82</v>
          </cell>
          <cell r="AF19">
            <v>0.15</v>
          </cell>
          <cell r="AI19">
            <v>0.27400000000000002</v>
          </cell>
          <cell r="AJ19">
            <v>3.56</v>
          </cell>
          <cell r="AK19">
            <v>1.34</v>
          </cell>
          <cell r="AL19">
            <v>1.4</v>
          </cell>
          <cell r="AM19">
            <v>0.8</v>
          </cell>
          <cell r="AP19">
            <v>2.84</v>
          </cell>
          <cell r="AQ19">
            <v>0.25</v>
          </cell>
          <cell r="AR19">
            <v>3.82</v>
          </cell>
          <cell r="AS19">
            <v>0.15</v>
          </cell>
          <cell r="AV19">
            <v>0.27400000000000002</v>
          </cell>
          <cell r="AW19">
            <v>3.56</v>
          </cell>
          <cell r="AX19">
            <v>1.34</v>
          </cell>
          <cell r="AY19">
            <v>1.4</v>
          </cell>
          <cell r="AZ19">
            <v>0.8</v>
          </cell>
          <cell r="BC19">
            <v>3.45</v>
          </cell>
          <cell r="BD19">
            <v>0.23</v>
          </cell>
          <cell r="BE19">
            <v>5.77</v>
          </cell>
          <cell r="BF19">
            <v>0.8</v>
          </cell>
          <cell r="BI19">
            <v>0.27600000000000002</v>
          </cell>
          <cell r="BJ19">
            <v>4.07</v>
          </cell>
          <cell r="BK19">
            <v>1.67</v>
          </cell>
          <cell r="BL19">
            <v>2</v>
          </cell>
          <cell r="BM19">
            <v>0.5</v>
          </cell>
          <cell r="BP19">
            <v>3.45</v>
          </cell>
          <cell r="BQ19">
            <v>0.23</v>
          </cell>
          <cell r="BR19">
            <v>5.77</v>
          </cell>
          <cell r="BS19">
            <v>0.8</v>
          </cell>
          <cell r="BV19">
            <v>0.27600000000000002</v>
          </cell>
          <cell r="BW19">
            <v>4.07</v>
          </cell>
          <cell r="BX19">
            <v>1.67</v>
          </cell>
          <cell r="BY19">
            <v>2</v>
          </cell>
          <cell r="BZ19">
            <v>0.5</v>
          </cell>
          <cell r="CC19">
            <v>3.01</v>
          </cell>
          <cell r="CD19">
            <v>0.32</v>
          </cell>
          <cell r="CE19">
            <v>7.55</v>
          </cell>
          <cell r="CF19">
            <v>0.96</v>
          </cell>
          <cell r="CI19">
            <v>0.29699999999999999</v>
          </cell>
          <cell r="CJ19">
            <v>4.17</v>
          </cell>
          <cell r="CK19">
            <v>2.5099999999999998</v>
          </cell>
          <cell r="CL19">
            <v>2.1</v>
          </cell>
          <cell r="CM19">
            <v>0.4</v>
          </cell>
        </row>
        <row r="20">
          <cell r="C20">
            <v>3.36</v>
          </cell>
          <cell r="D20">
            <v>0.31</v>
          </cell>
          <cell r="E20">
            <v>3.26</v>
          </cell>
          <cell r="F20">
            <v>0.23</v>
          </cell>
          <cell r="I20"/>
          <cell r="J20">
            <v>5.1100000000000003</v>
          </cell>
          <cell r="K20">
            <v>0.97</v>
          </cell>
          <cell r="L20">
            <v>1.7</v>
          </cell>
          <cell r="M20">
            <v>1.3</v>
          </cell>
          <cell r="P20">
            <v>3.36</v>
          </cell>
          <cell r="Q20">
            <v>0.31</v>
          </cell>
          <cell r="R20">
            <v>3.26</v>
          </cell>
          <cell r="S20">
            <v>0.23</v>
          </cell>
          <cell r="W20">
            <v>5.1100000000000003</v>
          </cell>
          <cell r="X20">
            <v>0.97</v>
          </cell>
          <cell r="Y20">
            <v>1.7</v>
          </cell>
          <cell r="Z20">
            <v>1.3</v>
          </cell>
          <cell r="AC20">
            <v>2.76</v>
          </cell>
          <cell r="AD20">
            <v>0.23</v>
          </cell>
          <cell r="AE20">
            <v>3.46</v>
          </cell>
          <cell r="AF20">
            <v>0.13</v>
          </cell>
          <cell r="AI20">
            <v>0.27200000000000002</v>
          </cell>
          <cell r="AJ20">
            <v>3.58</v>
          </cell>
          <cell r="AK20">
            <v>1.25</v>
          </cell>
          <cell r="AL20">
            <v>1.2</v>
          </cell>
          <cell r="AM20">
            <v>0.6</v>
          </cell>
          <cell r="AP20">
            <v>2.76</v>
          </cell>
          <cell r="AQ20">
            <v>0.23</v>
          </cell>
          <cell r="AR20">
            <v>3.46</v>
          </cell>
          <cell r="AS20">
            <v>0.13</v>
          </cell>
          <cell r="AV20">
            <v>0.27200000000000002</v>
          </cell>
          <cell r="AW20">
            <v>3.58</v>
          </cell>
          <cell r="AX20">
            <v>1.25</v>
          </cell>
          <cell r="AY20">
            <v>1.2</v>
          </cell>
          <cell r="AZ20">
            <v>0.6</v>
          </cell>
          <cell r="BC20">
            <v>3.53</v>
          </cell>
          <cell r="BD20">
            <v>0.21</v>
          </cell>
          <cell r="BE20">
            <v>5.75</v>
          </cell>
          <cell r="BF20">
            <v>0.88</v>
          </cell>
          <cell r="BI20">
            <v>0.28100000000000003</v>
          </cell>
          <cell r="BJ20">
            <v>4.34</v>
          </cell>
          <cell r="BK20">
            <v>1.63</v>
          </cell>
          <cell r="BL20">
            <v>1.4</v>
          </cell>
          <cell r="BM20">
            <v>0.3</v>
          </cell>
          <cell r="BP20">
            <v>3.53</v>
          </cell>
          <cell r="BQ20">
            <v>0.21</v>
          </cell>
          <cell r="BR20">
            <v>5.75</v>
          </cell>
          <cell r="BS20">
            <v>0.88</v>
          </cell>
          <cell r="BV20">
            <v>0.28100000000000003</v>
          </cell>
          <cell r="BW20">
            <v>4.34</v>
          </cell>
          <cell r="BX20">
            <v>1.63</v>
          </cell>
          <cell r="BY20">
            <v>1.4</v>
          </cell>
          <cell r="BZ20">
            <v>0.3</v>
          </cell>
          <cell r="CC20">
            <v>2.88</v>
          </cell>
          <cell r="CD20">
            <v>0.34</v>
          </cell>
          <cell r="CE20">
            <v>7.7</v>
          </cell>
          <cell r="CF20">
            <v>0.86</v>
          </cell>
          <cell r="CI20">
            <v>0.29799999999999999</v>
          </cell>
          <cell r="CJ20">
            <v>4.07</v>
          </cell>
          <cell r="CK20">
            <v>2.67</v>
          </cell>
          <cell r="CL20">
            <v>1.5</v>
          </cell>
          <cell r="CM20">
            <v>0.3</v>
          </cell>
        </row>
        <row r="21">
          <cell r="C21">
            <v>3.91</v>
          </cell>
          <cell r="D21">
            <v>0.41</v>
          </cell>
          <cell r="E21">
            <v>2.13</v>
          </cell>
          <cell r="F21">
            <v>0.28999999999999998</v>
          </cell>
          <cell r="I21"/>
          <cell r="J21">
            <v>6.57</v>
          </cell>
          <cell r="K21">
            <v>0.54</v>
          </cell>
          <cell r="L21">
            <v>2.2000000000000002</v>
          </cell>
          <cell r="M21">
            <v>1.4</v>
          </cell>
          <cell r="P21">
            <v>3.91</v>
          </cell>
          <cell r="Q21">
            <v>0.41</v>
          </cell>
          <cell r="R21">
            <v>2.13</v>
          </cell>
          <cell r="S21">
            <v>0.28999999999999998</v>
          </cell>
          <cell r="W21">
            <v>6.57</v>
          </cell>
          <cell r="X21">
            <v>0.54</v>
          </cell>
          <cell r="Y21">
            <v>2.2000000000000002</v>
          </cell>
          <cell r="Z21">
            <v>1.4</v>
          </cell>
          <cell r="AC21">
            <v>2.82</v>
          </cell>
          <cell r="AD21">
            <v>0.23</v>
          </cell>
          <cell r="AE21">
            <v>2.89</v>
          </cell>
          <cell r="AF21">
            <v>0.12</v>
          </cell>
          <cell r="AI21">
            <v>0.27300000000000002</v>
          </cell>
          <cell r="AJ21">
            <v>3.63</v>
          </cell>
          <cell r="AK21">
            <v>1.03</v>
          </cell>
          <cell r="AL21">
            <v>1.2</v>
          </cell>
          <cell r="AM21">
            <v>0.6</v>
          </cell>
          <cell r="AP21">
            <v>2.82</v>
          </cell>
          <cell r="AQ21">
            <v>0.23</v>
          </cell>
          <cell r="AR21">
            <v>2.89</v>
          </cell>
          <cell r="AS21">
            <v>0.12</v>
          </cell>
          <cell r="AV21">
            <v>0.27300000000000002</v>
          </cell>
          <cell r="AW21">
            <v>3.63</v>
          </cell>
          <cell r="AX21">
            <v>1.03</v>
          </cell>
          <cell r="AY21">
            <v>1.2</v>
          </cell>
          <cell r="AZ21">
            <v>0.6</v>
          </cell>
          <cell r="BC21">
            <v>3.23</v>
          </cell>
          <cell r="BD21">
            <v>0.21</v>
          </cell>
          <cell r="BE21">
            <v>5.41</v>
          </cell>
          <cell r="BF21">
            <v>0.74</v>
          </cell>
          <cell r="BI21">
            <v>0.27600000000000002</v>
          </cell>
          <cell r="BJ21">
            <v>3.89</v>
          </cell>
          <cell r="BK21">
            <v>1.67</v>
          </cell>
          <cell r="BL21">
            <v>1.9</v>
          </cell>
          <cell r="BM21">
            <v>0.5</v>
          </cell>
          <cell r="BP21">
            <v>3.23</v>
          </cell>
          <cell r="BQ21">
            <v>0.21</v>
          </cell>
          <cell r="BR21">
            <v>5.41</v>
          </cell>
          <cell r="BS21">
            <v>0.74</v>
          </cell>
          <cell r="BV21">
            <v>0.27600000000000002</v>
          </cell>
          <cell r="BW21">
            <v>3.89</v>
          </cell>
          <cell r="BX21">
            <v>1.67</v>
          </cell>
          <cell r="BY21">
            <v>1.9</v>
          </cell>
          <cell r="BZ21">
            <v>0.5</v>
          </cell>
          <cell r="CC21">
            <v>2.9</v>
          </cell>
          <cell r="CD21">
            <v>0.33</v>
          </cell>
          <cell r="CE21">
            <v>7.71</v>
          </cell>
          <cell r="CF21">
            <v>1.01</v>
          </cell>
          <cell r="CI21">
            <v>0.29899999999999999</v>
          </cell>
          <cell r="CJ21">
            <v>4.25</v>
          </cell>
          <cell r="CK21">
            <v>2.66</v>
          </cell>
          <cell r="CL21">
            <v>2</v>
          </cell>
          <cell r="CM21">
            <v>0.3</v>
          </cell>
        </row>
        <row r="22">
          <cell r="C22">
            <v>3.68</v>
          </cell>
          <cell r="D22">
            <v>0.38</v>
          </cell>
          <cell r="E22">
            <v>2.09</v>
          </cell>
          <cell r="F22">
            <v>0.39</v>
          </cell>
          <cell r="I22"/>
          <cell r="J22">
            <v>7.39</v>
          </cell>
          <cell r="K22">
            <v>0.56999999999999995</v>
          </cell>
          <cell r="L22">
            <v>3.8</v>
          </cell>
          <cell r="M22">
            <v>1.5</v>
          </cell>
          <cell r="P22">
            <v>3.68</v>
          </cell>
          <cell r="Q22">
            <v>0.38</v>
          </cell>
          <cell r="R22">
            <v>2.09</v>
          </cell>
          <cell r="S22">
            <v>0.39</v>
          </cell>
          <cell r="W22">
            <v>7.39</v>
          </cell>
          <cell r="X22">
            <v>0.56999999999999995</v>
          </cell>
          <cell r="Y22">
            <v>3.8</v>
          </cell>
          <cell r="Z22">
            <v>1.5</v>
          </cell>
          <cell r="AC22">
            <v>2.67</v>
          </cell>
          <cell r="AD22">
            <v>0.24</v>
          </cell>
          <cell r="AE22">
            <v>3.07</v>
          </cell>
          <cell r="AF22">
            <v>0.2</v>
          </cell>
          <cell r="AI22">
            <v>0.28199999999999997</v>
          </cell>
          <cell r="AJ22">
            <v>3.87</v>
          </cell>
          <cell r="AK22">
            <v>1.1499999999999999</v>
          </cell>
          <cell r="AL22">
            <v>1.6</v>
          </cell>
          <cell r="AM22">
            <v>0.8</v>
          </cell>
          <cell r="AP22">
            <v>2.67</v>
          </cell>
          <cell r="AQ22">
            <v>0.24</v>
          </cell>
          <cell r="AR22">
            <v>3.07</v>
          </cell>
          <cell r="AS22">
            <v>0.2</v>
          </cell>
          <cell r="AV22">
            <v>0.28199999999999997</v>
          </cell>
          <cell r="AW22">
            <v>3.87</v>
          </cell>
          <cell r="AX22">
            <v>1.1499999999999999</v>
          </cell>
          <cell r="AY22">
            <v>1.6</v>
          </cell>
          <cell r="AZ22">
            <v>0.8</v>
          </cell>
          <cell r="BC22">
            <v>3.15</v>
          </cell>
          <cell r="BD22">
            <v>0.2</v>
          </cell>
          <cell r="BE22">
            <v>5.57</v>
          </cell>
          <cell r="BF22">
            <v>0.68</v>
          </cell>
          <cell r="BI22">
            <v>0.27200000000000002</v>
          </cell>
          <cell r="BJ22">
            <v>3.69</v>
          </cell>
          <cell r="BK22">
            <v>1.77</v>
          </cell>
          <cell r="BL22">
            <v>1.7</v>
          </cell>
          <cell r="BM22">
            <v>0.4</v>
          </cell>
          <cell r="BP22">
            <v>3.15</v>
          </cell>
          <cell r="BQ22">
            <v>0.2</v>
          </cell>
          <cell r="BR22">
            <v>5.57</v>
          </cell>
          <cell r="BS22">
            <v>0.68</v>
          </cell>
          <cell r="BV22">
            <v>0.27200000000000002</v>
          </cell>
          <cell r="BW22">
            <v>3.69</v>
          </cell>
          <cell r="BX22">
            <v>1.77</v>
          </cell>
          <cell r="BY22">
            <v>1.7</v>
          </cell>
          <cell r="BZ22">
            <v>0.4</v>
          </cell>
          <cell r="CC22">
            <v>3.11</v>
          </cell>
          <cell r="CD22">
            <v>0.34</v>
          </cell>
          <cell r="CE22">
            <v>8.0299999999999994</v>
          </cell>
          <cell r="CF22">
            <v>1.1599999999999999</v>
          </cell>
          <cell r="CI22">
            <v>0.3</v>
          </cell>
          <cell r="CJ22">
            <v>4.4800000000000004</v>
          </cell>
          <cell r="CK22">
            <v>2.58</v>
          </cell>
          <cell r="CL22">
            <v>1.6</v>
          </cell>
          <cell r="CM22">
            <v>0.4</v>
          </cell>
        </row>
        <row r="23">
          <cell r="C23">
            <v>3.21</v>
          </cell>
          <cell r="D23">
            <v>0.42</v>
          </cell>
          <cell r="E23">
            <v>2.27</v>
          </cell>
          <cell r="F23">
            <v>0.31</v>
          </cell>
          <cell r="I23"/>
          <cell r="J23">
            <v>6.6</v>
          </cell>
          <cell r="K23">
            <v>0.71</v>
          </cell>
          <cell r="L23">
            <v>2.7</v>
          </cell>
          <cell r="M23">
            <v>1.4</v>
          </cell>
          <cell r="P23">
            <v>3.21</v>
          </cell>
          <cell r="Q23">
            <v>0.42</v>
          </cell>
          <cell r="R23">
            <v>2.27</v>
          </cell>
          <cell r="S23">
            <v>0.31</v>
          </cell>
          <cell r="W23">
            <v>6.6</v>
          </cell>
          <cell r="X23">
            <v>0.71</v>
          </cell>
          <cell r="Y23">
            <v>2.7</v>
          </cell>
          <cell r="Z23">
            <v>1.4</v>
          </cell>
          <cell r="AC23">
            <v>2.82</v>
          </cell>
          <cell r="AD23">
            <v>0.24</v>
          </cell>
          <cell r="AE23">
            <v>3.16</v>
          </cell>
          <cell r="AF23">
            <v>0.24</v>
          </cell>
          <cell r="AI23">
            <v>0.34799999999999998</v>
          </cell>
          <cell r="AJ23">
            <v>4.4000000000000004</v>
          </cell>
          <cell r="AK23">
            <v>1.1200000000000001</v>
          </cell>
          <cell r="AL23">
            <v>2.2000000000000002</v>
          </cell>
          <cell r="AM23">
            <v>0.5</v>
          </cell>
          <cell r="AP23">
            <v>2.82</v>
          </cell>
          <cell r="AQ23">
            <v>0.24</v>
          </cell>
          <cell r="AR23">
            <v>3.16</v>
          </cell>
          <cell r="AS23">
            <v>0.24</v>
          </cell>
          <cell r="AV23">
            <v>0.34799999999999998</v>
          </cell>
          <cell r="AW23">
            <v>4.4000000000000004</v>
          </cell>
          <cell r="AX23">
            <v>1.1200000000000001</v>
          </cell>
          <cell r="AY23">
            <v>2.2000000000000002</v>
          </cell>
          <cell r="AZ23">
            <v>0.5</v>
          </cell>
          <cell r="BC23">
            <v>3.37</v>
          </cell>
          <cell r="BD23">
            <v>0.19</v>
          </cell>
          <cell r="BE23">
            <v>5.24</v>
          </cell>
          <cell r="BF23">
            <v>0.8</v>
          </cell>
          <cell r="BI23">
            <v>0.28100000000000003</v>
          </cell>
          <cell r="BJ23">
            <v>4.21</v>
          </cell>
          <cell r="BK23">
            <v>1.55</v>
          </cell>
          <cell r="BL23">
            <v>1.5</v>
          </cell>
          <cell r="BM23">
            <v>0.3</v>
          </cell>
          <cell r="BP23">
            <v>3.37</v>
          </cell>
          <cell r="BQ23">
            <v>0.19</v>
          </cell>
          <cell r="BR23">
            <v>5.24</v>
          </cell>
          <cell r="BS23">
            <v>0.8</v>
          </cell>
          <cell r="BV23">
            <v>0.28100000000000003</v>
          </cell>
          <cell r="BW23">
            <v>4.21</v>
          </cell>
          <cell r="BX23">
            <v>1.55</v>
          </cell>
          <cell r="BY23">
            <v>1.5</v>
          </cell>
          <cell r="BZ23">
            <v>0.3</v>
          </cell>
          <cell r="CC23">
            <v>3.26</v>
          </cell>
          <cell r="CD23">
            <v>0.36</v>
          </cell>
          <cell r="CE23">
            <v>8.25</v>
          </cell>
          <cell r="CF23">
            <v>1.26</v>
          </cell>
          <cell r="CI23">
            <v>0.3</v>
          </cell>
          <cell r="CJ23">
            <v>4.6500000000000004</v>
          </cell>
          <cell r="CK23">
            <v>2.5299999999999998</v>
          </cell>
          <cell r="CL23">
            <v>1.8</v>
          </cell>
          <cell r="CM23">
            <v>0.3</v>
          </cell>
        </row>
        <row r="24">
          <cell r="C24">
            <v>3.06</v>
          </cell>
          <cell r="D24">
            <v>0.4</v>
          </cell>
          <cell r="E24">
            <v>2.2200000000000002</v>
          </cell>
          <cell r="F24">
            <v>0.26</v>
          </cell>
          <cell r="I24"/>
          <cell r="J24">
            <v>6.04</v>
          </cell>
          <cell r="K24">
            <v>0.73</v>
          </cell>
          <cell r="L24">
            <v>3</v>
          </cell>
          <cell r="M24">
            <v>1.5</v>
          </cell>
          <cell r="P24">
            <v>3.06</v>
          </cell>
          <cell r="Q24">
            <v>0.4</v>
          </cell>
          <cell r="R24">
            <v>2.2200000000000002</v>
          </cell>
          <cell r="S24">
            <v>0.26</v>
          </cell>
          <cell r="W24">
            <v>6.04</v>
          </cell>
          <cell r="X24">
            <v>0.73</v>
          </cell>
          <cell r="Y24">
            <v>3</v>
          </cell>
          <cell r="Z24">
            <v>1.5</v>
          </cell>
          <cell r="AC24">
            <v>2.76</v>
          </cell>
          <cell r="AD24">
            <v>0.27</v>
          </cell>
          <cell r="AE24">
            <v>3.1</v>
          </cell>
          <cell r="AF24">
            <v>0.36</v>
          </cell>
          <cell r="AI24">
            <v>0.378</v>
          </cell>
          <cell r="AJ24">
            <v>4.88</v>
          </cell>
          <cell r="AK24">
            <v>1.1200000000000001</v>
          </cell>
          <cell r="AL24">
            <v>2.2000000000000002</v>
          </cell>
          <cell r="AM24">
            <v>0.9</v>
          </cell>
          <cell r="AP24">
            <v>2.76</v>
          </cell>
          <cell r="AQ24">
            <v>0.27</v>
          </cell>
          <cell r="AR24">
            <v>3.1</v>
          </cell>
          <cell r="AS24">
            <v>0.36</v>
          </cell>
          <cell r="AV24">
            <v>0.378</v>
          </cell>
          <cell r="AW24">
            <v>4.88</v>
          </cell>
          <cell r="AX24">
            <v>1.1200000000000001</v>
          </cell>
          <cell r="AY24">
            <v>2.2000000000000002</v>
          </cell>
          <cell r="AZ24">
            <v>0.9</v>
          </cell>
          <cell r="BC24">
            <v>3.33</v>
          </cell>
          <cell r="BD24">
            <v>0.2</v>
          </cell>
          <cell r="BE24">
            <v>5.01</v>
          </cell>
          <cell r="BF24">
            <v>0.68</v>
          </cell>
          <cell r="BI24">
            <v>0.28199999999999997</v>
          </cell>
          <cell r="BJ24">
            <v>4.12</v>
          </cell>
          <cell r="BK24">
            <v>1.5</v>
          </cell>
          <cell r="BL24">
            <v>1.6</v>
          </cell>
          <cell r="BM24">
            <v>0.5</v>
          </cell>
          <cell r="BP24">
            <v>3.33</v>
          </cell>
          <cell r="BQ24">
            <v>0.2</v>
          </cell>
          <cell r="BR24">
            <v>5.01</v>
          </cell>
          <cell r="BS24">
            <v>0.68</v>
          </cell>
          <cell r="BV24">
            <v>0.28199999999999997</v>
          </cell>
          <cell r="BW24">
            <v>4.12</v>
          </cell>
          <cell r="BX24">
            <v>1.5</v>
          </cell>
          <cell r="BY24">
            <v>1.6</v>
          </cell>
          <cell r="BZ24">
            <v>0.5</v>
          </cell>
          <cell r="CC24">
            <v>3.23</v>
          </cell>
          <cell r="CD24">
            <v>0.4</v>
          </cell>
          <cell r="CE24">
            <v>8.48</v>
          </cell>
          <cell r="CF24">
            <v>1.1499999999999999</v>
          </cell>
          <cell r="CI24">
            <v>0.29499999999999998</v>
          </cell>
          <cell r="CJ24">
            <v>4.45</v>
          </cell>
          <cell r="CK24">
            <v>2.63</v>
          </cell>
          <cell r="CL24">
            <v>1.7</v>
          </cell>
          <cell r="CM24">
            <v>0.4</v>
          </cell>
        </row>
        <row r="25">
          <cell r="C25">
            <v>2.93</v>
          </cell>
          <cell r="D25">
            <v>0.46</v>
          </cell>
          <cell r="E25">
            <v>2.31</v>
          </cell>
          <cell r="F25">
            <v>0.23</v>
          </cell>
          <cell r="I25"/>
          <cell r="J25">
            <v>5.91</v>
          </cell>
          <cell r="K25">
            <v>0.79</v>
          </cell>
          <cell r="L25">
            <v>3.1</v>
          </cell>
          <cell r="M25">
            <v>0.9</v>
          </cell>
          <cell r="P25">
            <v>2.93</v>
          </cell>
          <cell r="Q25">
            <v>0.46</v>
          </cell>
          <cell r="R25">
            <v>2.31</v>
          </cell>
          <cell r="S25">
            <v>0.23</v>
          </cell>
          <cell r="W25">
            <v>5.91</v>
          </cell>
          <cell r="X25">
            <v>0.79</v>
          </cell>
          <cell r="Y25">
            <v>3.1</v>
          </cell>
          <cell r="Z25">
            <v>0.9</v>
          </cell>
          <cell r="AC25">
            <v>2.9</v>
          </cell>
          <cell r="AD25">
            <v>0.26</v>
          </cell>
          <cell r="AE25">
            <v>3.07</v>
          </cell>
          <cell r="AF25">
            <v>0.42</v>
          </cell>
          <cell r="AI25">
            <v>0.36599999999999999</v>
          </cell>
          <cell r="AJ25">
            <v>4.99</v>
          </cell>
          <cell r="AK25">
            <v>1.06</v>
          </cell>
          <cell r="AL25">
            <v>1.7</v>
          </cell>
          <cell r="AM25">
            <v>0.6</v>
          </cell>
          <cell r="AP25">
            <v>2.9</v>
          </cell>
          <cell r="AQ25">
            <v>0.26</v>
          </cell>
          <cell r="AR25">
            <v>3.07</v>
          </cell>
          <cell r="AS25">
            <v>0.42</v>
          </cell>
          <cell r="AV25">
            <v>0.36599999999999999</v>
          </cell>
          <cell r="AW25">
            <v>4.99</v>
          </cell>
          <cell r="AX25">
            <v>1.06</v>
          </cell>
          <cell r="AY25">
            <v>1.7</v>
          </cell>
          <cell r="AZ25">
            <v>0.6</v>
          </cell>
          <cell r="BC25">
            <v>3.46</v>
          </cell>
          <cell r="BD25">
            <v>0.2</v>
          </cell>
          <cell r="BE25">
            <v>4.9800000000000004</v>
          </cell>
          <cell r="BF25">
            <v>0.7</v>
          </cell>
          <cell r="BI25">
            <v>0.28199999999999997</v>
          </cell>
          <cell r="BJ25">
            <v>4.21</v>
          </cell>
          <cell r="BK25">
            <v>1.44</v>
          </cell>
          <cell r="BL25">
            <v>1.8</v>
          </cell>
          <cell r="BM25">
            <v>0.5</v>
          </cell>
          <cell r="BP25">
            <v>3.46</v>
          </cell>
          <cell r="BQ25">
            <v>0.2</v>
          </cell>
          <cell r="BR25">
            <v>4.9800000000000004</v>
          </cell>
          <cell r="BS25">
            <v>0.7</v>
          </cell>
          <cell r="BV25">
            <v>0.28199999999999997</v>
          </cell>
          <cell r="BW25">
            <v>4.21</v>
          </cell>
          <cell r="BX25">
            <v>1.44</v>
          </cell>
          <cell r="BY25">
            <v>1.8</v>
          </cell>
          <cell r="BZ25">
            <v>0.5</v>
          </cell>
          <cell r="CC25">
            <v>3.27</v>
          </cell>
          <cell r="CD25">
            <v>0.41</v>
          </cell>
          <cell r="CE25">
            <v>8.81</v>
          </cell>
          <cell r="CF25">
            <v>1.39</v>
          </cell>
          <cell r="CI25">
            <v>0.29799999999999999</v>
          </cell>
          <cell r="CJ25">
            <v>4.83</v>
          </cell>
          <cell r="CK25">
            <v>2.69</v>
          </cell>
          <cell r="CL25">
            <v>2.2000000000000002</v>
          </cell>
          <cell r="CM25">
            <v>0.4</v>
          </cell>
        </row>
        <row r="26">
          <cell r="C26">
            <v>2.77</v>
          </cell>
          <cell r="D26">
            <v>0.48</v>
          </cell>
          <cell r="E26">
            <v>2.31</v>
          </cell>
          <cell r="F26">
            <v>0.16</v>
          </cell>
          <cell r="I26"/>
          <cell r="J26">
            <v>4.96</v>
          </cell>
          <cell r="K26">
            <v>0.83</v>
          </cell>
          <cell r="L26">
            <v>2.4</v>
          </cell>
          <cell r="M26">
            <v>0.9</v>
          </cell>
          <cell r="P26">
            <v>2.77</v>
          </cell>
          <cell r="Q26">
            <v>0.48</v>
          </cell>
          <cell r="R26">
            <v>2.31</v>
          </cell>
          <cell r="S26">
            <v>0.16</v>
          </cell>
          <cell r="W26">
            <v>4.96</v>
          </cell>
          <cell r="X26">
            <v>0.83</v>
          </cell>
          <cell r="Y26">
            <v>2.4</v>
          </cell>
          <cell r="Z26">
            <v>0.9</v>
          </cell>
          <cell r="AC26">
            <v>3.01</v>
          </cell>
          <cell r="AD26">
            <v>0.25</v>
          </cell>
          <cell r="AE26">
            <v>3.04</v>
          </cell>
          <cell r="AF26">
            <v>0.41</v>
          </cell>
          <cell r="AI26">
            <v>0.39400000000000002</v>
          </cell>
          <cell r="AJ26">
            <v>4.99</v>
          </cell>
          <cell r="AK26">
            <v>1.01</v>
          </cell>
          <cell r="AL26">
            <v>2</v>
          </cell>
          <cell r="AM26">
            <v>1</v>
          </cell>
          <cell r="AP26">
            <v>3.01</v>
          </cell>
          <cell r="AQ26">
            <v>0.25</v>
          </cell>
          <cell r="AR26">
            <v>3.04</v>
          </cell>
          <cell r="AS26">
            <v>0.41</v>
          </cell>
          <cell r="AV26">
            <v>0.39400000000000002</v>
          </cell>
          <cell r="AW26">
            <v>4.99</v>
          </cell>
          <cell r="AX26">
            <v>1.01</v>
          </cell>
          <cell r="AY26">
            <v>2</v>
          </cell>
          <cell r="AZ26">
            <v>1</v>
          </cell>
          <cell r="BC26">
            <v>3.2</v>
          </cell>
          <cell r="BD26">
            <v>0.18</v>
          </cell>
          <cell r="BE26">
            <v>4.83</v>
          </cell>
          <cell r="BF26">
            <v>0.57999999999999996</v>
          </cell>
          <cell r="BI26">
            <v>0.28100000000000003</v>
          </cell>
          <cell r="BJ26">
            <v>3.99</v>
          </cell>
          <cell r="BK26">
            <v>1.51</v>
          </cell>
          <cell r="BL26">
            <v>2</v>
          </cell>
          <cell r="BM26">
            <v>0.5</v>
          </cell>
          <cell r="BP26">
            <v>3.2</v>
          </cell>
          <cell r="BQ26">
            <v>0.18</v>
          </cell>
          <cell r="BR26">
            <v>4.83</v>
          </cell>
          <cell r="BS26">
            <v>0.57999999999999996</v>
          </cell>
          <cell r="BV26">
            <v>0.28100000000000003</v>
          </cell>
          <cell r="BW26">
            <v>3.99</v>
          </cell>
          <cell r="BX26">
            <v>1.51</v>
          </cell>
          <cell r="BY26">
            <v>2</v>
          </cell>
          <cell r="BZ26">
            <v>0.5</v>
          </cell>
          <cell r="CC26">
            <v>3.39</v>
          </cell>
          <cell r="CD26">
            <v>0.46</v>
          </cell>
          <cell r="CE26">
            <v>8.68</v>
          </cell>
          <cell r="CF26">
            <v>1.28</v>
          </cell>
          <cell r="CI26">
            <v>0.29199999999999998</v>
          </cell>
          <cell r="CJ26">
            <v>4.6500000000000004</v>
          </cell>
          <cell r="CK26">
            <v>2.56</v>
          </cell>
          <cell r="CL26">
            <v>2.1</v>
          </cell>
          <cell r="CM26">
            <v>0.5</v>
          </cell>
        </row>
        <row r="27">
          <cell r="C27">
            <v>2.7</v>
          </cell>
          <cell r="D27">
            <v>0.49</v>
          </cell>
          <cell r="E27">
            <v>2.1</v>
          </cell>
          <cell r="F27">
            <v>0.19</v>
          </cell>
          <cell r="I27"/>
          <cell r="J27">
            <v>5.25</v>
          </cell>
          <cell r="K27">
            <v>0.78</v>
          </cell>
          <cell r="L27">
            <v>2.6</v>
          </cell>
          <cell r="M27">
            <v>0.9</v>
          </cell>
          <cell r="P27">
            <v>2.7</v>
          </cell>
          <cell r="Q27">
            <v>0.49</v>
          </cell>
          <cell r="R27">
            <v>2.1</v>
          </cell>
          <cell r="S27">
            <v>0.19</v>
          </cell>
          <cell r="W27">
            <v>5.25</v>
          </cell>
          <cell r="X27">
            <v>0.78</v>
          </cell>
          <cell r="Y27">
            <v>2.6</v>
          </cell>
          <cell r="Z27">
            <v>0.9</v>
          </cell>
          <cell r="AC27">
            <v>2.9</v>
          </cell>
          <cell r="AD27">
            <v>0.25</v>
          </cell>
          <cell r="AE27">
            <v>3.06</v>
          </cell>
          <cell r="AF27">
            <v>0.31</v>
          </cell>
          <cell r="AI27">
            <v>0.35899999999999999</v>
          </cell>
          <cell r="AJ27">
            <v>4.9000000000000004</v>
          </cell>
          <cell r="AK27">
            <v>1.05</v>
          </cell>
          <cell r="AL27">
            <v>2.2000000000000002</v>
          </cell>
          <cell r="AM27">
            <v>0.5</v>
          </cell>
          <cell r="AP27">
            <v>2.9</v>
          </cell>
          <cell r="AQ27">
            <v>0.25</v>
          </cell>
          <cell r="AR27">
            <v>3.06</v>
          </cell>
          <cell r="AS27">
            <v>0.31</v>
          </cell>
          <cell r="AV27">
            <v>0.35899999999999999</v>
          </cell>
          <cell r="AW27">
            <v>4.9000000000000004</v>
          </cell>
          <cell r="AX27">
            <v>1.05</v>
          </cell>
          <cell r="AY27">
            <v>2.2000000000000002</v>
          </cell>
          <cell r="AZ27">
            <v>0.5</v>
          </cell>
          <cell r="BC27">
            <v>3.27</v>
          </cell>
          <cell r="BD27">
            <v>0.19</v>
          </cell>
          <cell r="BE27">
            <v>5.16</v>
          </cell>
          <cell r="BF27">
            <v>0.87</v>
          </cell>
          <cell r="BI27">
            <v>0.28699999999999998</v>
          </cell>
          <cell r="BJ27">
            <v>4.47</v>
          </cell>
          <cell r="BK27">
            <v>1.58</v>
          </cell>
          <cell r="BL27">
            <v>1.8</v>
          </cell>
          <cell r="BM27">
            <v>0.6</v>
          </cell>
          <cell r="BP27">
            <v>3.27</v>
          </cell>
          <cell r="BQ27">
            <v>0.19</v>
          </cell>
          <cell r="BR27">
            <v>5.16</v>
          </cell>
          <cell r="BS27">
            <v>0.87</v>
          </cell>
          <cell r="BV27">
            <v>0.28699999999999998</v>
          </cell>
          <cell r="BW27">
            <v>4.47</v>
          </cell>
          <cell r="BX27">
            <v>1.58</v>
          </cell>
          <cell r="BY27">
            <v>1.8</v>
          </cell>
          <cell r="BZ27">
            <v>0.6</v>
          </cell>
          <cell r="CC27">
            <v>3.28</v>
          </cell>
          <cell r="CD27">
            <v>0.43</v>
          </cell>
          <cell r="CE27">
            <v>8.93</v>
          </cell>
          <cell r="CF27">
            <v>1.17</v>
          </cell>
          <cell r="CI27">
            <v>0.28899999999999998</v>
          </cell>
          <cell r="CJ27">
            <v>4.41</v>
          </cell>
          <cell r="CK27">
            <v>2.72</v>
          </cell>
          <cell r="CL27">
            <v>2.1</v>
          </cell>
          <cell r="CM27">
            <v>0.3</v>
          </cell>
        </row>
        <row r="28">
          <cell r="C28">
            <v>2.67</v>
          </cell>
          <cell r="D28">
            <v>0.47</v>
          </cell>
          <cell r="E28">
            <v>2.37</v>
          </cell>
          <cell r="F28">
            <v>0.22</v>
          </cell>
          <cell r="I28"/>
          <cell r="J28">
            <v>5.22</v>
          </cell>
          <cell r="K28">
            <v>0.89</v>
          </cell>
          <cell r="L28">
            <v>1.5</v>
          </cell>
          <cell r="M28">
            <v>1.2</v>
          </cell>
          <cell r="P28">
            <v>2.67</v>
          </cell>
          <cell r="Q28">
            <v>0.47</v>
          </cell>
          <cell r="R28">
            <v>2.37</v>
          </cell>
          <cell r="S28">
            <v>0.22</v>
          </cell>
          <cell r="W28">
            <v>5.22</v>
          </cell>
          <cell r="X28">
            <v>0.89</v>
          </cell>
          <cell r="Y28">
            <v>1.5</v>
          </cell>
          <cell r="Z28">
            <v>1.2</v>
          </cell>
          <cell r="AC28">
            <v>3.09</v>
          </cell>
          <cell r="AD28">
            <v>0.19</v>
          </cell>
          <cell r="AE28">
            <v>2.96</v>
          </cell>
          <cell r="AF28">
            <v>0.33</v>
          </cell>
          <cell r="AI28">
            <v>0.30299999999999999</v>
          </cell>
          <cell r="AJ28">
            <v>5.24</v>
          </cell>
          <cell r="AK28">
            <v>0.96</v>
          </cell>
          <cell r="AL28">
            <v>1.8</v>
          </cell>
          <cell r="AM28">
            <v>0.8</v>
          </cell>
          <cell r="AP28">
            <v>3.09</v>
          </cell>
          <cell r="AQ28">
            <v>0.19</v>
          </cell>
          <cell r="AR28">
            <v>2.96</v>
          </cell>
          <cell r="AS28">
            <v>0.33</v>
          </cell>
          <cell r="AV28">
            <v>0.30299999999999999</v>
          </cell>
          <cell r="AW28">
            <v>5.24</v>
          </cell>
          <cell r="AX28">
            <v>0.96</v>
          </cell>
          <cell r="AY28">
            <v>1.8</v>
          </cell>
          <cell r="AZ28">
            <v>0.8</v>
          </cell>
          <cell r="BC28">
            <v>3.23</v>
          </cell>
          <cell r="BD28">
            <v>0.18</v>
          </cell>
          <cell r="BE28">
            <v>4.7699999999999996</v>
          </cell>
          <cell r="BF28">
            <v>0.7</v>
          </cell>
          <cell r="BI28">
            <v>0.28000000000000003</v>
          </cell>
          <cell r="BJ28">
            <v>4.0999999999999996</v>
          </cell>
          <cell r="BK28">
            <v>1.48</v>
          </cell>
          <cell r="BL28">
            <v>1.7</v>
          </cell>
          <cell r="BM28">
            <v>0.5</v>
          </cell>
          <cell r="BP28">
            <v>3.23</v>
          </cell>
          <cell r="BQ28">
            <v>0.18</v>
          </cell>
          <cell r="BR28">
            <v>4.7699999999999996</v>
          </cell>
          <cell r="BS28">
            <v>0.7</v>
          </cell>
          <cell r="BV28">
            <v>0.28000000000000003</v>
          </cell>
          <cell r="BW28">
            <v>4.0999999999999996</v>
          </cell>
          <cell r="BX28">
            <v>1.48</v>
          </cell>
          <cell r="BY28">
            <v>1.7</v>
          </cell>
          <cell r="BZ28">
            <v>0.5</v>
          </cell>
        </row>
        <row r="29">
          <cell r="C29">
            <v>2.46</v>
          </cell>
          <cell r="D29">
            <v>0.39</v>
          </cell>
          <cell r="E29">
            <v>3.15</v>
          </cell>
          <cell r="F29">
            <v>0.21</v>
          </cell>
          <cell r="I29">
            <v>0.35199999999999998</v>
          </cell>
          <cell r="J29">
            <v>4.99</v>
          </cell>
          <cell r="K29">
            <v>1.28</v>
          </cell>
          <cell r="L29">
            <v>2.2000000000000002</v>
          </cell>
          <cell r="M29">
            <v>1.1000000000000001</v>
          </cell>
          <cell r="AC29">
            <v>3.15</v>
          </cell>
          <cell r="AD29">
            <v>0.25</v>
          </cell>
          <cell r="AE29">
            <v>3.06</v>
          </cell>
          <cell r="AF29">
            <v>0.39</v>
          </cell>
          <cell r="AI29">
            <v>0.4</v>
          </cell>
          <cell r="AJ29">
            <v>4.83</v>
          </cell>
          <cell r="AK29">
            <v>0.97</v>
          </cell>
          <cell r="AL29">
            <v>1.9</v>
          </cell>
          <cell r="AM29">
            <v>0.5</v>
          </cell>
          <cell r="AP29">
            <v>3.15</v>
          </cell>
          <cell r="AQ29">
            <v>0.25</v>
          </cell>
          <cell r="AR29">
            <v>3.06</v>
          </cell>
          <cell r="AS29">
            <v>0.39</v>
          </cell>
          <cell r="AV29">
            <v>0.4</v>
          </cell>
          <cell r="AW29">
            <v>4.83</v>
          </cell>
          <cell r="AX29">
            <v>0.97</v>
          </cell>
          <cell r="AY29">
            <v>1.9</v>
          </cell>
          <cell r="AZ29">
            <v>0.5</v>
          </cell>
          <cell r="BC29">
            <v>3.24</v>
          </cell>
          <cell r="BD29">
            <v>0.18</v>
          </cell>
          <cell r="BE29">
            <v>4.7699999999999996</v>
          </cell>
          <cell r="BF29">
            <v>0.82</v>
          </cell>
          <cell r="BI29">
            <v>0.28599999999999998</v>
          </cell>
          <cell r="BJ29">
            <v>4.46</v>
          </cell>
          <cell r="BK29">
            <v>1.47</v>
          </cell>
          <cell r="BL29">
            <v>1.8</v>
          </cell>
          <cell r="BM29">
            <v>0.5</v>
          </cell>
          <cell r="BP29">
            <v>3.24</v>
          </cell>
          <cell r="BQ29">
            <v>0.18</v>
          </cell>
          <cell r="BR29">
            <v>4.7699999999999996</v>
          </cell>
          <cell r="BS29">
            <v>0.82</v>
          </cell>
          <cell r="BV29">
            <v>0.28599999999999998</v>
          </cell>
          <cell r="BW29">
            <v>4.46</v>
          </cell>
          <cell r="BX29">
            <v>1.47</v>
          </cell>
          <cell r="BY29">
            <v>1.8</v>
          </cell>
          <cell r="BZ29">
            <v>0.5</v>
          </cell>
        </row>
        <row r="30">
          <cell r="C30">
            <v>2.44</v>
          </cell>
          <cell r="D30">
            <v>0.35</v>
          </cell>
          <cell r="E30">
            <v>2.98</v>
          </cell>
          <cell r="F30">
            <v>0.16</v>
          </cell>
          <cell r="I30">
            <v>0.33900000000000002</v>
          </cell>
          <cell r="J30">
            <v>4.4400000000000004</v>
          </cell>
          <cell r="K30">
            <v>1.22</v>
          </cell>
          <cell r="L30">
            <v>2.8</v>
          </cell>
          <cell r="M30">
            <v>0.8</v>
          </cell>
          <cell r="AC30">
            <v>2.98</v>
          </cell>
          <cell r="AD30">
            <v>0.21</v>
          </cell>
          <cell r="AE30">
            <v>3.04</v>
          </cell>
          <cell r="AF30">
            <v>0.32</v>
          </cell>
          <cell r="AI30">
            <v>0.34499999999999997</v>
          </cell>
          <cell r="AJ30">
            <v>4.84</v>
          </cell>
          <cell r="AK30">
            <v>1.02</v>
          </cell>
          <cell r="AL30">
            <v>2.8</v>
          </cell>
          <cell r="AM30">
            <v>0.5</v>
          </cell>
          <cell r="AP30">
            <v>2.98</v>
          </cell>
          <cell r="AQ30">
            <v>0.21</v>
          </cell>
          <cell r="AR30">
            <v>3.04</v>
          </cell>
          <cell r="AS30">
            <v>0.32</v>
          </cell>
          <cell r="AV30">
            <v>0.34499999999999997</v>
          </cell>
          <cell r="AW30">
            <v>4.84</v>
          </cell>
          <cell r="AX30">
            <v>1.02</v>
          </cell>
          <cell r="AY30">
            <v>2.8</v>
          </cell>
          <cell r="AZ30">
            <v>0.5</v>
          </cell>
          <cell r="BC30">
            <v>3.13</v>
          </cell>
          <cell r="BD30">
            <v>0.16</v>
          </cell>
          <cell r="BE30">
            <v>4.8</v>
          </cell>
          <cell r="BF30">
            <v>0.73</v>
          </cell>
          <cell r="BI30">
            <v>0.28699999999999998</v>
          </cell>
          <cell r="BJ30">
            <v>4.29</v>
          </cell>
          <cell r="BK30">
            <v>1.53</v>
          </cell>
          <cell r="BL30">
            <v>1.5</v>
          </cell>
          <cell r="BM30">
            <v>0.5</v>
          </cell>
          <cell r="BP30">
            <v>3.13</v>
          </cell>
          <cell r="BQ30">
            <v>0.16</v>
          </cell>
          <cell r="BR30">
            <v>4.8</v>
          </cell>
          <cell r="BS30">
            <v>0.73</v>
          </cell>
          <cell r="BV30">
            <v>0.28699999999999998</v>
          </cell>
          <cell r="BW30">
            <v>4.29</v>
          </cell>
          <cell r="BX30">
            <v>1.53</v>
          </cell>
          <cell r="BY30">
            <v>1.5</v>
          </cell>
          <cell r="BZ30">
            <v>0.5</v>
          </cell>
        </row>
        <row r="31">
          <cell r="C31">
            <v>2.44</v>
          </cell>
          <cell r="D31">
            <v>0.34</v>
          </cell>
          <cell r="E31">
            <v>3.58</v>
          </cell>
          <cell r="F31">
            <v>0.15</v>
          </cell>
          <cell r="I31">
            <v>0.32</v>
          </cell>
          <cell r="J31">
            <v>4.4400000000000004</v>
          </cell>
          <cell r="K31">
            <v>1.46</v>
          </cell>
          <cell r="L31">
            <v>2.5</v>
          </cell>
          <cell r="M31">
            <v>1</v>
          </cell>
          <cell r="AC31">
            <v>2.98</v>
          </cell>
          <cell r="AD31">
            <v>0.23</v>
          </cell>
          <cell r="AE31">
            <v>3.08</v>
          </cell>
          <cell r="AF31">
            <v>0.44</v>
          </cell>
          <cell r="AI31">
            <v>0.38100000000000001</v>
          </cell>
          <cell r="AJ31">
            <v>4.83</v>
          </cell>
          <cell r="AK31">
            <v>1.03</v>
          </cell>
          <cell r="AL31">
            <v>2</v>
          </cell>
          <cell r="AM31">
            <v>0.4</v>
          </cell>
          <cell r="AP31">
            <v>2.98</v>
          </cell>
          <cell r="AQ31">
            <v>0.23</v>
          </cell>
          <cell r="AR31">
            <v>3.08</v>
          </cell>
          <cell r="AS31">
            <v>0.44</v>
          </cell>
          <cell r="AV31">
            <v>0.38100000000000001</v>
          </cell>
          <cell r="AW31">
            <v>4.83</v>
          </cell>
          <cell r="AX31">
            <v>1.03</v>
          </cell>
          <cell r="AY31">
            <v>2</v>
          </cell>
          <cell r="AZ31">
            <v>0.4</v>
          </cell>
          <cell r="BC31">
            <v>3.18</v>
          </cell>
          <cell r="BD31">
            <v>0.17</v>
          </cell>
          <cell r="BE31">
            <v>4.75</v>
          </cell>
          <cell r="BF31">
            <v>0.64</v>
          </cell>
          <cell r="BI31">
            <v>0.27900000000000003</v>
          </cell>
          <cell r="BJ31">
            <v>4</v>
          </cell>
          <cell r="BK31">
            <v>1.49</v>
          </cell>
          <cell r="BL31">
            <v>1.7</v>
          </cell>
          <cell r="BM31">
            <v>0.6</v>
          </cell>
          <cell r="BP31">
            <v>3.18</v>
          </cell>
          <cell r="BQ31">
            <v>0.17</v>
          </cell>
          <cell r="BR31">
            <v>4.75</v>
          </cell>
          <cell r="BS31">
            <v>0.64</v>
          </cell>
          <cell r="BV31">
            <v>0.27900000000000003</v>
          </cell>
          <cell r="BW31">
            <v>4</v>
          </cell>
          <cell r="BX31">
            <v>1.49</v>
          </cell>
          <cell r="BY31">
            <v>1.7</v>
          </cell>
          <cell r="BZ31">
            <v>0.6</v>
          </cell>
        </row>
        <row r="32">
          <cell r="C32">
            <v>2.2999999999999998</v>
          </cell>
          <cell r="D32">
            <v>0.32</v>
          </cell>
          <cell r="E32">
            <v>3.73</v>
          </cell>
          <cell r="F32">
            <v>0.13</v>
          </cell>
          <cell r="I32">
            <v>0.29699999999999999</v>
          </cell>
          <cell r="J32">
            <v>3.73</v>
          </cell>
          <cell r="K32">
            <v>1.62</v>
          </cell>
          <cell r="L32">
            <v>1.9</v>
          </cell>
          <cell r="M32">
            <v>1.1000000000000001</v>
          </cell>
          <cell r="AC32">
            <v>3.22</v>
          </cell>
          <cell r="AD32">
            <v>0.18</v>
          </cell>
          <cell r="AE32">
            <v>3.08</v>
          </cell>
          <cell r="AF32">
            <v>0.46</v>
          </cell>
          <cell r="AI32">
            <v>0.34899999999999998</v>
          </cell>
          <cell r="AJ32">
            <v>5.31</v>
          </cell>
          <cell r="AK32">
            <v>0.96</v>
          </cell>
          <cell r="AL32">
            <v>2.4</v>
          </cell>
          <cell r="AM32">
            <v>0.6</v>
          </cell>
          <cell r="AP32">
            <v>3.22</v>
          </cell>
          <cell r="AQ32">
            <v>0.18</v>
          </cell>
          <cell r="AR32">
            <v>3.08</v>
          </cell>
          <cell r="AS32">
            <v>0.46</v>
          </cell>
          <cell r="AV32">
            <v>0.34899999999999998</v>
          </cell>
          <cell r="AW32">
            <v>5.31</v>
          </cell>
          <cell r="AX32">
            <v>0.96</v>
          </cell>
          <cell r="AY32">
            <v>2.4</v>
          </cell>
          <cell r="AZ32">
            <v>0.6</v>
          </cell>
          <cell r="BC32">
            <v>3.16</v>
          </cell>
          <cell r="BD32">
            <v>0.16</v>
          </cell>
          <cell r="BE32">
            <v>5.04</v>
          </cell>
          <cell r="BF32">
            <v>0.8</v>
          </cell>
          <cell r="BI32">
            <v>0.28399999999999997</v>
          </cell>
          <cell r="BJ32">
            <v>4.3</v>
          </cell>
          <cell r="BK32">
            <v>1.6</v>
          </cell>
          <cell r="BL32">
            <v>2.1</v>
          </cell>
          <cell r="BM32">
            <v>0.5</v>
          </cell>
          <cell r="BP32">
            <v>3.16</v>
          </cell>
          <cell r="BQ32">
            <v>0.16</v>
          </cell>
          <cell r="BR32">
            <v>5.04</v>
          </cell>
          <cell r="BS32">
            <v>0.8</v>
          </cell>
          <cell r="BV32">
            <v>0.28399999999999997</v>
          </cell>
          <cell r="BW32">
            <v>4.3</v>
          </cell>
          <cell r="BX32">
            <v>1.6</v>
          </cell>
          <cell r="BY32">
            <v>2.1</v>
          </cell>
          <cell r="BZ32">
            <v>0.5</v>
          </cell>
        </row>
        <row r="33">
          <cell r="C33">
            <v>2.54</v>
          </cell>
          <cell r="D33">
            <v>0.34</v>
          </cell>
          <cell r="E33">
            <v>3.87</v>
          </cell>
          <cell r="F33">
            <v>0.14000000000000001</v>
          </cell>
          <cell r="I33">
            <v>0.315</v>
          </cell>
          <cell r="J33">
            <v>3.9</v>
          </cell>
          <cell r="K33">
            <v>1.53</v>
          </cell>
          <cell r="L33">
            <v>2</v>
          </cell>
          <cell r="M33">
            <v>1.2</v>
          </cell>
          <cell r="AC33">
            <v>3.04</v>
          </cell>
          <cell r="AD33">
            <v>0.16</v>
          </cell>
          <cell r="AE33">
            <v>3.38</v>
          </cell>
          <cell r="AF33">
            <v>0.51</v>
          </cell>
          <cell r="AI33">
            <v>0.30599999999999999</v>
          </cell>
          <cell r="AJ33">
            <v>5.51</v>
          </cell>
          <cell r="AK33">
            <v>1.1100000000000001</v>
          </cell>
          <cell r="AL33">
            <v>2.9</v>
          </cell>
          <cell r="AM33">
            <v>0.6</v>
          </cell>
          <cell r="AP33">
            <v>3.04</v>
          </cell>
          <cell r="AQ33">
            <v>0.16</v>
          </cell>
          <cell r="AR33">
            <v>3.38</v>
          </cell>
          <cell r="AS33">
            <v>0.51</v>
          </cell>
          <cell r="AV33">
            <v>0.30599999999999999</v>
          </cell>
          <cell r="AW33">
            <v>5.51</v>
          </cell>
          <cell r="AX33">
            <v>1.1100000000000001</v>
          </cell>
          <cell r="AY33">
            <v>2.9</v>
          </cell>
          <cell r="AZ33">
            <v>0.6</v>
          </cell>
          <cell r="BC33">
            <v>3.2</v>
          </cell>
          <cell r="BD33">
            <v>0.17</v>
          </cell>
          <cell r="BE33">
            <v>5.15</v>
          </cell>
          <cell r="BF33">
            <v>0.78</v>
          </cell>
          <cell r="BI33">
            <v>0.28499999999999998</v>
          </cell>
          <cell r="BJ33">
            <v>4.3099999999999996</v>
          </cell>
          <cell r="BK33">
            <v>1.61</v>
          </cell>
          <cell r="BL33">
            <v>1.5</v>
          </cell>
          <cell r="BM33">
            <v>0.4</v>
          </cell>
          <cell r="BP33">
            <v>3.2</v>
          </cell>
          <cell r="BQ33">
            <v>0.17</v>
          </cell>
          <cell r="BR33">
            <v>5.15</v>
          </cell>
          <cell r="BS33">
            <v>0.78</v>
          </cell>
          <cell r="BV33">
            <v>0.28499999999999998</v>
          </cell>
          <cell r="BW33">
            <v>4.3099999999999996</v>
          </cell>
          <cell r="BX33">
            <v>1.61</v>
          </cell>
          <cell r="BY33">
            <v>1.5</v>
          </cell>
          <cell r="BZ33">
            <v>0.4</v>
          </cell>
        </row>
        <row r="34">
          <cell r="C34">
            <v>2.5499999999999998</v>
          </cell>
          <cell r="D34">
            <v>0.31</v>
          </cell>
          <cell r="E34">
            <v>3.71</v>
          </cell>
          <cell r="F34">
            <v>0.11</v>
          </cell>
          <cell r="I34">
            <v>0.316</v>
          </cell>
          <cell r="J34">
            <v>3.62</v>
          </cell>
          <cell r="K34">
            <v>1.45</v>
          </cell>
          <cell r="L34">
            <v>1.9</v>
          </cell>
          <cell r="M34">
            <v>0.8</v>
          </cell>
          <cell r="AC34">
            <v>3.11</v>
          </cell>
          <cell r="AD34">
            <v>0.16</v>
          </cell>
          <cell r="AE34">
            <v>3.29</v>
          </cell>
          <cell r="AF34">
            <v>0.43</v>
          </cell>
          <cell r="AI34">
            <v>0.31900000000000001</v>
          </cell>
          <cell r="AJ34">
            <v>4.84</v>
          </cell>
          <cell r="AK34">
            <v>1.06</v>
          </cell>
          <cell r="AL34">
            <v>3.5</v>
          </cell>
          <cell r="AM34">
            <v>0.7</v>
          </cell>
          <cell r="AP34">
            <v>3.11</v>
          </cell>
          <cell r="AQ34">
            <v>0.16</v>
          </cell>
          <cell r="AR34">
            <v>3.29</v>
          </cell>
          <cell r="AS34">
            <v>0.43</v>
          </cell>
          <cell r="AV34">
            <v>0.31900000000000001</v>
          </cell>
          <cell r="AW34">
            <v>4.84</v>
          </cell>
          <cell r="AX34">
            <v>1.06</v>
          </cell>
          <cell r="AY34">
            <v>3.5</v>
          </cell>
          <cell r="AZ34">
            <v>0.7</v>
          </cell>
          <cell r="BC34">
            <v>3.16</v>
          </cell>
          <cell r="BD34">
            <v>0.16</v>
          </cell>
          <cell r="BE34">
            <v>5.34</v>
          </cell>
          <cell r="BF34">
            <v>0.77</v>
          </cell>
          <cell r="BI34">
            <v>0.28599999999999998</v>
          </cell>
          <cell r="BJ34">
            <v>4.26</v>
          </cell>
          <cell r="BK34">
            <v>1.69</v>
          </cell>
          <cell r="BL34">
            <v>1.5</v>
          </cell>
          <cell r="BM34">
            <v>0.3</v>
          </cell>
          <cell r="BP34">
            <v>3.16</v>
          </cell>
          <cell r="BQ34">
            <v>0.16</v>
          </cell>
          <cell r="BR34">
            <v>5.34</v>
          </cell>
          <cell r="BS34">
            <v>0.77</v>
          </cell>
          <cell r="BV34">
            <v>0.28599999999999998</v>
          </cell>
          <cell r="BW34">
            <v>4.26</v>
          </cell>
          <cell r="BX34">
            <v>1.69</v>
          </cell>
          <cell r="BY34">
            <v>1.5</v>
          </cell>
          <cell r="BZ34">
            <v>0.3</v>
          </cell>
        </row>
        <row r="35">
          <cell r="C35">
            <v>2.56</v>
          </cell>
          <cell r="D35">
            <v>0.31</v>
          </cell>
          <cell r="E35">
            <v>3.53</v>
          </cell>
          <cell r="F35">
            <v>0.1</v>
          </cell>
          <cell r="I35">
            <v>0.32600000000000001</v>
          </cell>
          <cell r="J35">
            <v>3.53</v>
          </cell>
          <cell r="K35">
            <v>1.38</v>
          </cell>
          <cell r="L35">
            <v>1.8</v>
          </cell>
          <cell r="M35">
            <v>0.9</v>
          </cell>
          <cell r="AC35">
            <v>2.97</v>
          </cell>
          <cell r="AD35">
            <v>0.16</v>
          </cell>
          <cell r="AE35">
            <v>3.33</v>
          </cell>
          <cell r="AF35">
            <v>0.47</v>
          </cell>
          <cell r="AI35">
            <v>0.32400000000000001</v>
          </cell>
          <cell r="AJ35">
            <v>4.88</v>
          </cell>
          <cell r="AK35">
            <v>1.1200000000000001</v>
          </cell>
          <cell r="AL35">
            <v>2.7</v>
          </cell>
          <cell r="AM35">
            <v>1</v>
          </cell>
          <cell r="AP35">
            <v>2.97</v>
          </cell>
          <cell r="AQ35">
            <v>0.16</v>
          </cell>
          <cell r="AR35">
            <v>3.33</v>
          </cell>
          <cell r="AS35">
            <v>0.47</v>
          </cell>
          <cell r="AV35">
            <v>0.32400000000000001</v>
          </cell>
          <cell r="AW35">
            <v>4.88</v>
          </cell>
          <cell r="AX35">
            <v>1.1200000000000001</v>
          </cell>
          <cell r="AY35">
            <v>2.7</v>
          </cell>
          <cell r="AZ35">
            <v>1</v>
          </cell>
          <cell r="BC35">
            <v>3.29</v>
          </cell>
          <cell r="BD35">
            <v>0.17</v>
          </cell>
          <cell r="BE35">
            <v>5.34</v>
          </cell>
          <cell r="BF35">
            <v>0.86</v>
          </cell>
          <cell r="BI35">
            <v>0.28100000000000003</v>
          </cell>
          <cell r="BJ35">
            <v>4.33</v>
          </cell>
          <cell r="BK35">
            <v>1.62</v>
          </cell>
          <cell r="BL35">
            <v>1.8</v>
          </cell>
          <cell r="BM35">
            <v>0.4</v>
          </cell>
          <cell r="BP35">
            <v>3.29</v>
          </cell>
          <cell r="BQ35">
            <v>0.17</v>
          </cell>
          <cell r="BR35">
            <v>5.34</v>
          </cell>
          <cell r="BS35">
            <v>0.86</v>
          </cell>
          <cell r="BV35">
            <v>0.28100000000000003</v>
          </cell>
          <cell r="BW35">
            <v>4.33</v>
          </cell>
          <cell r="BX35">
            <v>1.62</v>
          </cell>
          <cell r="BY35">
            <v>1.8</v>
          </cell>
          <cell r="BZ35">
            <v>0.4</v>
          </cell>
        </row>
        <row r="36">
          <cell r="C36">
            <v>2.46</v>
          </cell>
          <cell r="D36">
            <v>0.31</v>
          </cell>
          <cell r="E36">
            <v>3.66</v>
          </cell>
          <cell r="F36">
            <v>0.11</v>
          </cell>
          <cell r="I36">
            <v>0.26700000000000002</v>
          </cell>
          <cell r="J36">
            <v>3.38</v>
          </cell>
          <cell r="K36">
            <v>1.49</v>
          </cell>
          <cell r="L36">
            <v>1.8</v>
          </cell>
          <cell r="M36">
            <v>1</v>
          </cell>
          <cell r="AC36">
            <v>2.94</v>
          </cell>
          <cell r="AD36">
            <v>0.16</v>
          </cell>
          <cell r="AE36">
            <v>3.19</v>
          </cell>
          <cell r="AF36">
            <v>0.43</v>
          </cell>
          <cell r="AI36">
            <v>0.318</v>
          </cell>
          <cell r="AJ36">
            <v>4.55</v>
          </cell>
          <cell r="AK36">
            <v>1.0900000000000001</v>
          </cell>
          <cell r="AL36">
            <v>2.9</v>
          </cell>
          <cell r="AM36">
            <v>0.5</v>
          </cell>
          <cell r="AP36">
            <v>2.94</v>
          </cell>
          <cell r="AQ36">
            <v>0.16</v>
          </cell>
          <cell r="AR36">
            <v>3.19</v>
          </cell>
          <cell r="AS36">
            <v>0.43</v>
          </cell>
          <cell r="AV36">
            <v>0.318</v>
          </cell>
          <cell r="AW36">
            <v>4.55</v>
          </cell>
          <cell r="AX36">
            <v>1.0900000000000001</v>
          </cell>
          <cell r="AY36">
            <v>2.9</v>
          </cell>
          <cell r="AZ36">
            <v>0.5</v>
          </cell>
          <cell r="BC36">
            <v>3.38</v>
          </cell>
          <cell r="BD36">
            <v>0.19</v>
          </cell>
          <cell r="BE36">
            <v>5.87</v>
          </cell>
          <cell r="BF36">
            <v>0.91</v>
          </cell>
          <cell r="BI36">
            <v>0.28599999999999998</v>
          </cell>
          <cell r="BJ36">
            <v>4.41</v>
          </cell>
          <cell r="BK36">
            <v>1.74</v>
          </cell>
          <cell r="BL36">
            <v>1.4</v>
          </cell>
          <cell r="BM36">
            <v>0.5</v>
          </cell>
          <cell r="BP36">
            <v>3.38</v>
          </cell>
          <cell r="BQ36">
            <v>0.19</v>
          </cell>
          <cell r="BR36">
            <v>5.87</v>
          </cell>
          <cell r="BS36">
            <v>0.91</v>
          </cell>
          <cell r="BV36">
            <v>0.28599999999999998</v>
          </cell>
          <cell r="BW36">
            <v>4.41</v>
          </cell>
          <cell r="BX36">
            <v>1.74</v>
          </cell>
          <cell r="BY36">
            <v>1.4</v>
          </cell>
          <cell r="BZ36">
            <v>0.5</v>
          </cell>
        </row>
        <row r="37">
          <cell r="C37">
            <v>2.68</v>
          </cell>
          <cell r="D37">
            <v>0.31</v>
          </cell>
          <cell r="E37">
            <v>3.77</v>
          </cell>
          <cell r="F37">
            <v>0.1</v>
          </cell>
          <cell r="I37">
            <v>0.27200000000000002</v>
          </cell>
          <cell r="J37">
            <v>3.55</v>
          </cell>
          <cell r="K37">
            <v>1.4</v>
          </cell>
          <cell r="L37">
            <v>2.1</v>
          </cell>
          <cell r="M37">
            <v>0.7</v>
          </cell>
          <cell r="AC37">
            <v>3.16</v>
          </cell>
          <cell r="AD37">
            <v>0.14000000000000001</v>
          </cell>
          <cell r="AE37">
            <v>3.57</v>
          </cell>
          <cell r="AF37">
            <v>0.52</v>
          </cell>
          <cell r="AI37">
            <v>0.33</v>
          </cell>
          <cell r="AJ37">
            <v>4.8899999999999997</v>
          </cell>
          <cell r="AK37">
            <v>1.1299999999999999</v>
          </cell>
          <cell r="AL37">
            <v>2.2999999999999998</v>
          </cell>
          <cell r="AM37">
            <v>0.5</v>
          </cell>
          <cell r="AP37">
            <v>3.16</v>
          </cell>
          <cell r="AQ37">
            <v>0.14000000000000001</v>
          </cell>
          <cell r="AR37">
            <v>3.57</v>
          </cell>
          <cell r="AS37">
            <v>0.52</v>
          </cell>
          <cell r="AV37">
            <v>0.33</v>
          </cell>
          <cell r="AW37">
            <v>4.8899999999999997</v>
          </cell>
          <cell r="AX37">
            <v>1.1299999999999999</v>
          </cell>
          <cell r="AY37">
            <v>2.2999999999999998</v>
          </cell>
          <cell r="AZ37">
            <v>0.5</v>
          </cell>
          <cell r="BC37">
            <v>3.42</v>
          </cell>
          <cell r="BD37">
            <v>0.2</v>
          </cell>
          <cell r="BE37">
            <v>5.96</v>
          </cell>
          <cell r="BF37">
            <v>1.06</v>
          </cell>
          <cell r="BI37">
            <v>0.28899999999999998</v>
          </cell>
          <cell r="BJ37">
            <v>4.72</v>
          </cell>
          <cell r="BK37">
            <v>1.74</v>
          </cell>
          <cell r="BL37">
            <v>1.6</v>
          </cell>
          <cell r="BM37">
            <v>0.3</v>
          </cell>
          <cell r="BP37">
            <v>3.42</v>
          </cell>
          <cell r="BQ37">
            <v>0.2</v>
          </cell>
          <cell r="BR37">
            <v>5.96</v>
          </cell>
          <cell r="BS37">
            <v>1.06</v>
          </cell>
          <cell r="BV37">
            <v>0.28899999999999998</v>
          </cell>
          <cell r="BW37">
            <v>4.72</v>
          </cell>
          <cell r="BX37">
            <v>1.74</v>
          </cell>
          <cell r="BY37">
            <v>1.6</v>
          </cell>
          <cell r="BZ37">
            <v>0.3</v>
          </cell>
        </row>
        <row r="38">
          <cell r="C38">
            <v>3</v>
          </cell>
          <cell r="D38">
            <v>0.32</v>
          </cell>
          <cell r="E38">
            <v>3.88</v>
          </cell>
          <cell r="F38">
            <v>0.14000000000000001</v>
          </cell>
          <cell r="I38">
            <v>0.27900000000000003</v>
          </cell>
          <cell r="J38">
            <v>3.84</v>
          </cell>
          <cell r="K38">
            <v>1.3</v>
          </cell>
          <cell r="L38">
            <v>1.7</v>
          </cell>
          <cell r="M38">
            <v>0.9</v>
          </cell>
          <cell r="AC38">
            <v>3.2</v>
          </cell>
          <cell r="AD38">
            <v>0.16</v>
          </cell>
          <cell r="AE38">
            <v>3.4</v>
          </cell>
          <cell r="AF38">
            <v>0.54</v>
          </cell>
          <cell r="AI38">
            <v>0.34</v>
          </cell>
          <cell r="AJ38">
            <v>5.04</v>
          </cell>
          <cell r="AK38">
            <v>1.06</v>
          </cell>
          <cell r="AL38">
            <v>2.2000000000000002</v>
          </cell>
          <cell r="AM38">
            <v>0.7</v>
          </cell>
          <cell r="AP38">
            <v>3.2</v>
          </cell>
          <cell r="AQ38">
            <v>0.16</v>
          </cell>
          <cell r="AR38">
            <v>3.4</v>
          </cell>
          <cell r="AS38">
            <v>0.54</v>
          </cell>
          <cell r="AV38">
            <v>0.34</v>
          </cell>
          <cell r="AW38">
            <v>5.04</v>
          </cell>
          <cell r="AX38">
            <v>1.06</v>
          </cell>
          <cell r="AY38">
            <v>2.2000000000000002</v>
          </cell>
          <cell r="AZ38">
            <v>0.7</v>
          </cell>
          <cell r="BC38">
            <v>3.09</v>
          </cell>
          <cell r="BD38">
            <v>0.22</v>
          </cell>
          <cell r="BE38">
            <v>5.56</v>
          </cell>
          <cell r="BF38">
            <v>0.76</v>
          </cell>
          <cell r="BI38">
            <v>0.28199999999999997</v>
          </cell>
          <cell r="BJ38">
            <v>4.1399999999999997</v>
          </cell>
          <cell r="BK38">
            <v>1.8</v>
          </cell>
          <cell r="BL38">
            <v>1.6</v>
          </cell>
          <cell r="BM38">
            <v>0.4</v>
          </cell>
          <cell r="BP38">
            <v>3.09</v>
          </cell>
          <cell r="BQ38">
            <v>0.22</v>
          </cell>
          <cell r="BR38">
            <v>5.56</v>
          </cell>
          <cell r="BS38">
            <v>0.76</v>
          </cell>
          <cell r="BV38">
            <v>0.28199999999999997</v>
          </cell>
          <cell r="BW38">
            <v>4.1399999999999997</v>
          </cell>
          <cell r="BX38">
            <v>1.8</v>
          </cell>
          <cell r="BY38">
            <v>1.6</v>
          </cell>
          <cell r="BZ38">
            <v>0.4</v>
          </cell>
        </row>
        <row r="39">
          <cell r="C39">
            <v>3.2</v>
          </cell>
          <cell r="D39">
            <v>0.34</v>
          </cell>
          <cell r="E39">
            <v>4</v>
          </cell>
          <cell r="F39">
            <v>0.21</v>
          </cell>
          <cell r="I39">
            <v>0.29699999999999999</v>
          </cell>
          <cell r="J39">
            <v>4.51</v>
          </cell>
          <cell r="K39">
            <v>1.25</v>
          </cell>
          <cell r="L39">
            <v>2.2000000000000002</v>
          </cell>
          <cell r="M39">
            <v>0.9</v>
          </cell>
          <cell r="AC39">
            <v>3.38</v>
          </cell>
          <cell r="AD39">
            <v>0.17</v>
          </cell>
          <cell r="AE39">
            <v>3.43</v>
          </cell>
          <cell r="AF39">
            <v>0.55000000000000004</v>
          </cell>
          <cell r="AI39">
            <v>0.33700000000000002</v>
          </cell>
          <cell r="AJ39">
            <v>5.24</v>
          </cell>
          <cell r="AK39">
            <v>1.01</v>
          </cell>
          <cell r="AL39">
            <v>2.9</v>
          </cell>
          <cell r="AM39">
            <v>0.7</v>
          </cell>
          <cell r="AP39">
            <v>3.38</v>
          </cell>
          <cell r="AQ39">
            <v>0.17</v>
          </cell>
          <cell r="AR39">
            <v>3.43</v>
          </cell>
          <cell r="AS39">
            <v>0.55000000000000004</v>
          </cell>
          <cell r="AV39">
            <v>0.33700000000000002</v>
          </cell>
          <cell r="AW39">
            <v>5.24</v>
          </cell>
          <cell r="AX39">
            <v>1.01</v>
          </cell>
          <cell r="AY39">
            <v>2.9</v>
          </cell>
          <cell r="AZ39">
            <v>0.7</v>
          </cell>
          <cell r="BC39">
            <v>3.21</v>
          </cell>
          <cell r="BD39">
            <v>0.19</v>
          </cell>
          <cell r="BE39">
            <v>5.61</v>
          </cell>
          <cell r="BF39">
            <v>0.73</v>
          </cell>
          <cell r="BI39">
            <v>0.28299999999999997</v>
          </cell>
          <cell r="BJ39">
            <v>4.13</v>
          </cell>
          <cell r="BK39">
            <v>1.75</v>
          </cell>
          <cell r="BL39">
            <v>1.3</v>
          </cell>
          <cell r="BM39">
            <v>0.5</v>
          </cell>
          <cell r="BP39">
            <v>3.21</v>
          </cell>
          <cell r="BQ39">
            <v>0.19</v>
          </cell>
          <cell r="BR39">
            <v>5.61</v>
          </cell>
          <cell r="BS39">
            <v>0.73</v>
          </cell>
          <cell r="BV39">
            <v>0.28299999999999997</v>
          </cell>
          <cell r="BW39">
            <v>4.13</v>
          </cell>
          <cell r="BX39">
            <v>1.75</v>
          </cell>
          <cell r="BY39">
            <v>1.3</v>
          </cell>
          <cell r="BZ39">
            <v>0.5</v>
          </cell>
        </row>
        <row r="40">
          <cell r="C40">
            <v>3.11</v>
          </cell>
          <cell r="D40">
            <v>0.28999999999999998</v>
          </cell>
          <cell r="E40">
            <v>3.97</v>
          </cell>
          <cell r="F40">
            <v>0.18</v>
          </cell>
          <cell r="I40">
            <v>0.3</v>
          </cell>
          <cell r="J40">
            <v>4.5199999999999996</v>
          </cell>
          <cell r="K40">
            <v>1.28</v>
          </cell>
          <cell r="L40">
            <v>1.8</v>
          </cell>
          <cell r="M40">
            <v>1.4</v>
          </cell>
          <cell r="AC40">
            <v>3.32</v>
          </cell>
          <cell r="AD40">
            <v>0.14000000000000001</v>
          </cell>
          <cell r="AE40">
            <v>3.81</v>
          </cell>
          <cell r="AF40">
            <v>0.55000000000000004</v>
          </cell>
          <cell r="AI40">
            <v>0.35299999999999998</v>
          </cell>
          <cell r="AJ40">
            <v>4.99</v>
          </cell>
          <cell r="AK40">
            <v>1.1499999999999999</v>
          </cell>
          <cell r="AL40">
            <v>2.4</v>
          </cell>
          <cell r="AM40">
            <v>0.5</v>
          </cell>
          <cell r="AP40">
            <v>3.32</v>
          </cell>
          <cell r="AQ40">
            <v>0.14000000000000001</v>
          </cell>
          <cell r="AR40">
            <v>3.81</v>
          </cell>
          <cell r="AS40">
            <v>0.55000000000000004</v>
          </cell>
          <cell r="AV40">
            <v>0.35299999999999998</v>
          </cell>
          <cell r="AW40">
            <v>4.99</v>
          </cell>
          <cell r="AX40">
            <v>1.1499999999999999</v>
          </cell>
          <cell r="AY40">
            <v>2.4</v>
          </cell>
          <cell r="AZ40">
            <v>0.5</v>
          </cell>
          <cell r="BC40">
            <v>3.29</v>
          </cell>
          <cell r="BD40">
            <v>0.2</v>
          </cell>
          <cell r="BE40">
            <v>5.67</v>
          </cell>
          <cell r="BF40">
            <v>0.79</v>
          </cell>
          <cell r="BI40">
            <v>0.28699999999999998</v>
          </cell>
          <cell r="BJ40">
            <v>4.26</v>
          </cell>
          <cell r="BK40">
            <v>1.72</v>
          </cell>
          <cell r="BL40">
            <v>1.3</v>
          </cell>
          <cell r="BM40">
            <v>0.4</v>
          </cell>
          <cell r="BP40">
            <v>3.29</v>
          </cell>
          <cell r="BQ40">
            <v>0.2</v>
          </cell>
          <cell r="BR40">
            <v>5.67</v>
          </cell>
          <cell r="BS40">
            <v>0.79</v>
          </cell>
          <cell r="BV40">
            <v>0.28699999999999998</v>
          </cell>
          <cell r="BW40">
            <v>4.26</v>
          </cell>
          <cell r="BX40">
            <v>1.72</v>
          </cell>
          <cell r="BY40">
            <v>1.3</v>
          </cell>
          <cell r="BZ40">
            <v>0.4</v>
          </cell>
        </row>
        <row r="41">
          <cell r="C41">
            <v>2.97</v>
          </cell>
          <cell r="D41">
            <v>0.28000000000000003</v>
          </cell>
          <cell r="E41">
            <v>3.83</v>
          </cell>
          <cell r="F41">
            <v>0.19</v>
          </cell>
          <cell r="I41">
            <v>0.28399999999999997</v>
          </cell>
          <cell r="J41">
            <v>4.04</v>
          </cell>
          <cell r="K41">
            <v>1.29</v>
          </cell>
          <cell r="L41">
            <v>2</v>
          </cell>
          <cell r="M41">
            <v>0.7</v>
          </cell>
          <cell r="AC41">
            <v>3.45</v>
          </cell>
          <cell r="AD41">
            <v>0.15</v>
          </cell>
          <cell r="AE41">
            <v>3.61</v>
          </cell>
          <cell r="AF41">
            <v>0.56999999999999995</v>
          </cell>
          <cell r="AI41">
            <v>0.34300000000000003</v>
          </cell>
          <cell r="AJ41">
            <v>4.96</v>
          </cell>
          <cell r="AK41">
            <v>1.05</v>
          </cell>
          <cell r="AL41">
            <v>2.6</v>
          </cell>
          <cell r="AM41">
            <v>0.5</v>
          </cell>
          <cell r="AP41">
            <v>3.45</v>
          </cell>
          <cell r="AQ41">
            <v>0.15</v>
          </cell>
          <cell r="AR41">
            <v>3.61</v>
          </cell>
          <cell r="AS41">
            <v>0.56999999999999995</v>
          </cell>
          <cell r="AV41">
            <v>0.34300000000000003</v>
          </cell>
          <cell r="AW41">
            <v>4.96</v>
          </cell>
          <cell r="AX41">
            <v>1.05</v>
          </cell>
          <cell r="AY41">
            <v>2.6</v>
          </cell>
          <cell r="AZ41">
            <v>0.5</v>
          </cell>
          <cell r="BC41">
            <v>3.32</v>
          </cell>
          <cell r="BD41">
            <v>0.22</v>
          </cell>
          <cell r="BE41">
            <v>5.8</v>
          </cell>
          <cell r="BF41">
            <v>0.8</v>
          </cell>
          <cell r="BI41">
            <v>0.28499999999999998</v>
          </cell>
          <cell r="BJ41">
            <v>4.3099999999999996</v>
          </cell>
          <cell r="BK41">
            <v>1.74</v>
          </cell>
          <cell r="BL41">
            <v>1.5</v>
          </cell>
          <cell r="BM41">
            <v>0.4</v>
          </cell>
          <cell r="BP41">
            <v>3.32</v>
          </cell>
          <cell r="BQ41">
            <v>0.22</v>
          </cell>
          <cell r="BR41">
            <v>5.8</v>
          </cell>
          <cell r="BS41">
            <v>0.8</v>
          </cell>
          <cell r="BV41">
            <v>0.28499999999999998</v>
          </cell>
          <cell r="BW41">
            <v>4.3099999999999996</v>
          </cell>
          <cell r="BX41">
            <v>1.74</v>
          </cell>
          <cell r="BY41">
            <v>1.5</v>
          </cell>
          <cell r="BZ41">
            <v>0.4</v>
          </cell>
        </row>
        <row r="42">
          <cell r="C42">
            <v>2.97</v>
          </cell>
          <cell r="D42">
            <v>0.27</v>
          </cell>
          <cell r="E42">
            <v>3.98</v>
          </cell>
          <cell r="F42">
            <v>0.19</v>
          </cell>
          <cell r="I42">
            <v>0.27900000000000003</v>
          </cell>
          <cell r="J42">
            <v>3.87</v>
          </cell>
          <cell r="K42">
            <v>1.34</v>
          </cell>
          <cell r="L42">
            <v>1.8</v>
          </cell>
          <cell r="M42">
            <v>0.8</v>
          </cell>
          <cell r="AC42">
            <v>3.37</v>
          </cell>
          <cell r="AD42">
            <v>0.15</v>
          </cell>
          <cell r="AE42">
            <v>3.56</v>
          </cell>
          <cell r="AF42">
            <v>0.51</v>
          </cell>
          <cell r="AI42">
            <v>0.28999999999999998</v>
          </cell>
          <cell r="AJ42">
            <v>4.8600000000000003</v>
          </cell>
          <cell r="AK42">
            <v>1.06</v>
          </cell>
          <cell r="AL42">
            <v>2.8</v>
          </cell>
          <cell r="AM42">
            <v>0.5</v>
          </cell>
          <cell r="AP42">
            <v>3.37</v>
          </cell>
          <cell r="AQ42">
            <v>0.15</v>
          </cell>
          <cell r="AR42">
            <v>3.56</v>
          </cell>
          <cell r="AS42">
            <v>0.51</v>
          </cell>
          <cell r="AV42">
            <v>0.28999999999999998</v>
          </cell>
          <cell r="AW42">
            <v>4.8600000000000003</v>
          </cell>
          <cell r="AX42">
            <v>1.06</v>
          </cell>
          <cell r="AY42">
            <v>2.8</v>
          </cell>
          <cell r="AZ42">
            <v>0.5</v>
          </cell>
          <cell r="BC42">
            <v>3.25</v>
          </cell>
          <cell r="BD42">
            <v>0.23</v>
          </cell>
          <cell r="BE42">
            <v>5.59</v>
          </cell>
          <cell r="BF42">
            <v>0.72</v>
          </cell>
          <cell r="BI42">
            <v>0.28499999999999998</v>
          </cell>
          <cell r="BJ42">
            <v>4.12</v>
          </cell>
          <cell r="BK42">
            <v>1.72</v>
          </cell>
          <cell r="BL42">
            <v>1.5</v>
          </cell>
          <cell r="BM42">
            <v>0.5</v>
          </cell>
          <cell r="BP42">
            <v>3.25</v>
          </cell>
          <cell r="BQ42">
            <v>0.23</v>
          </cell>
          <cell r="BR42">
            <v>5.59</v>
          </cell>
          <cell r="BS42">
            <v>0.72</v>
          </cell>
          <cell r="BV42">
            <v>0.28499999999999998</v>
          </cell>
          <cell r="BW42">
            <v>4.12</v>
          </cell>
          <cell r="BX42">
            <v>1.72</v>
          </cell>
          <cell r="BY42">
            <v>1.5</v>
          </cell>
          <cell r="BZ42">
            <v>0.5</v>
          </cell>
        </row>
        <row r="43">
          <cell r="C43">
            <v>2.98</v>
          </cell>
          <cell r="D43">
            <v>0.27</v>
          </cell>
          <cell r="E43">
            <v>3.79</v>
          </cell>
          <cell r="F43">
            <v>0.17</v>
          </cell>
          <cell r="I43">
            <v>0.27700000000000002</v>
          </cell>
          <cell r="J43">
            <v>3.81</v>
          </cell>
          <cell r="K43">
            <v>1.27</v>
          </cell>
          <cell r="L43">
            <v>1.8</v>
          </cell>
          <cell r="M43">
            <v>1</v>
          </cell>
          <cell r="AC43">
            <v>3.31</v>
          </cell>
          <cell r="AD43">
            <v>0.15</v>
          </cell>
          <cell r="AE43">
            <v>3.77</v>
          </cell>
          <cell r="AF43">
            <v>0.54</v>
          </cell>
          <cell r="AI43">
            <v>0.28399999999999997</v>
          </cell>
          <cell r="AJ43">
            <v>4.75</v>
          </cell>
          <cell r="AK43">
            <v>1.1399999999999999</v>
          </cell>
          <cell r="AL43">
            <v>2.5</v>
          </cell>
          <cell r="AM43">
            <v>0.8</v>
          </cell>
          <cell r="AP43">
            <v>3.31</v>
          </cell>
          <cell r="AQ43">
            <v>0.15</v>
          </cell>
          <cell r="AR43">
            <v>3.77</v>
          </cell>
          <cell r="AS43">
            <v>0.54</v>
          </cell>
          <cell r="AV43">
            <v>0.28399999999999997</v>
          </cell>
          <cell r="AW43">
            <v>4.75</v>
          </cell>
          <cell r="AX43">
            <v>1.1399999999999999</v>
          </cell>
          <cell r="AY43">
            <v>2.5</v>
          </cell>
          <cell r="AZ43">
            <v>0.8</v>
          </cell>
          <cell r="BC43">
            <v>3.33</v>
          </cell>
          <cell r="BD43">
            <v>0.26</v>
          </cell>
          <cell r="BE43">
            <v>5.8</v>
          </cell>
          <cell r="BF43">
            <v>0.89</v>
          </cell>
          <cell r="BI43">
            <v>0.29399999999999998</v>
          </cell>
          <cell r="BJ43">
            <v>4.5999999999999996</v>
          </cell>
          <cell r="BK43">
            <v>1.74</v>
          </cell>
          <cell r="BL43">
            <v>1.9</v>
          </cell>
          <cell r="BM43">
            <v>0.5</v>
          </cell>
          <cell r="BP43">
            <v>3.33</v>
          </cell>
          <cell r="BQ43">
            <v>0.26</v>
          </cell>
          <cell r="BR43">
            <v>5.8</v>
          </cell>
          <cell r="BS43">
            <v>0.89</v>
          </cell>
          <cell r="BV43">
            <v>0.29399999999999998</v>
          </cell>
          <cell r="BW43">
            <v>4.5999999999999996</v>
          </cell>
          <cell r="BX43">
            <v>1.74</v>
          </cell>
          <cell r="BY43">
            <v>1.9</v>
          </cell>
          <cell r="BZ43">
            <v>0.5</v>
          </cell>
        </row>
        <row r="44">
          <cell r="C44">
            <v>2.84</v>
          </cell>
          <cell r="D44">
            <v>0.25</v>
          </cell>
          <cell r="E44">
            <v>3.82</v>
          </cell>
          <cell r="F44">
            <v>0.15</v>
          </cell>
          <cell r="I44">
            <v>0.27400000000000002</v>
          </cell>
          <cell r="J44">
            <v>3.56</v>
          </cell>
          <cell r="K44">
            <v>1.34</v>
          </cell>
          <cell r="L44">
            <v>1.4</v>
          </cell>
          <cell r="M44">
            <v>0.8</v>
          </cell>
          <cell r="AC44">
            <v>3.45</v>
          </cell>
          <cell r="AD44">
            <v>0.13</v>
          </cell>
          <cell r="AE44">
            <v>3.61</v>
          </cell>
          <cell r="AF44">
            <v>0.46</v>
          </cell>
          <cell r="AI44">
            <v>0.28000000000000003</v>
          </cell>
          <cell r="AJ44">
            <v>4.5199999999999996</v>
          </cell>
          <cell r="AK44">
            <v>1.05</v>
          </cell>
          <cell r="AL44">
            <v>2.4</v>
          </cell>
          <cell r="AM44">
            <v>0.4</v>
          </cell>
          <cell r="AP44">
            <v>3.45</v>
          </cell>
          <cell r="AQ44">
            <v>0.13</v>
          </cell>
          <cell r="AR44">
            <v>3.61</v>
          </cell>
          <cell r="AS44">
            <v>0.46</v>
          </cell>
          <cell r="AV44">
            <v>0.28000000000000003</v>
          </cell>
          <cell r="AW44">
            <v>4.5199999999999996</v>
          </cell>
          <cell r="AX44">
            <v>1.05</v>
          </cell>
          <cell r="AY44">
            <v>2.4</v>
          </cell>
          <cell r="AZ44">
            <v>0.4</v>
          </cell>
          <cell r="BC44">
            <v>3.48</v>
          </cell>
          <cell r="BD44">
            <v>0.27</v>
          </cell>
          <cell r="BE44">
            <v>6.18</v>
          </cell>
          <cell r="BF44">
            <v>1.03</v>
          </cell>
          <cell r="BI44">
            <v>0.3</v>
          </cell>
          <cell r="BJ44">
            <v>4.92</v>
          </cell>
          <cell r="BK44">
            <v>1.78</v>
          </cell>
          <cell r="BL44">
            <v>1.9</v>
          </cell>
          <cell r="BM44">
            <v>0.4</v>
          </cell>
          <cell r="BP44">
            <v>3.48</v>
          </cell>
          <cell r="BQ44">
            <v>0.27</v>
          </cell>
          <cell r="BR44">
            <v>6.18</v>
          </cell>
          <cell r="BS44">
            <v>1.03</v>
          </cell>
          <cell r="BV44">
            <v>0.3</v>
          </cell>
          <cell r="BW44">
            <v>4.92</v>
          </cell>
          <cell r="BX44">
            <v>1.78</v>
          </cell>
          <cell r="BY44">
            <v>1.9</v>
          </cell>
          <cell r="BZ44">
            <v>0.4</v>
          </cell>
        </row>
        <row r="45">
          <cell r="C45">
            <v>2.76</v>
          </cell>
          <cell r="D45">
            <v>0.23</v>
          </cell>
          <cell r="E45">
            <v>3.46</v>
          </cell>
          <cell r="F45">
            <v>0.13</v>
          </cell>
          <cell r="I45">
            <v>0.27200000000000002</v>
          </cell>
          <cell r="J45">
            <v>3.58</v>
          </cell>
          <cell r="K45">
            <v>1.25</v>
          </cell>
          <cell r="L45">
            <v>1.2</v>
          </cell>
          <cell r="M45">
            <v>0.6</v>
          </cell>
          <cell r="AC45">
            <v>3.34</v>
          </cell>
          <cell r="AD45">
            <v>0.14000000000000001</v>
          </cell>
          <cell r="AE45">
            <v>3.54</v>
          </cell>
          <cell r="AF45">
            <v>0.37</v>
          </cell>
          <cell r="AI45">
            <v>0.27</v>
          </cell>
          <cell r="AJ45">
            <v>4.17</v>
          </cell>
          <cell r="AK45">
            <v>1.06</v>
          </cell>
          <cell r="AL45">
            <v>2.6</v>
          </cell>
          <cell r="AM45">
            <v>0.6</v>
          </cell>
          <cell r="AP45">
            <v>3.34</v>
          </cell>
          <cell r="AQ45">
            <v>0.14000000000000001</v>
          </cell>
          <cell r="AR45">
            <v>3.54</v>
          </cell>
          <cell r="AS45">
            <v>0.37</v>
          </cell>
          <cell r="AV45">
            <v>0.27</v>
          </cell>
          <cell r="AW45">
            <v>4.17</v>
          </cell>
          <cell r="AX45">
            <v>1.06</v>
          </cell>
          <cell r="AY45">
            <v>2.6</v>
          </cell>
          <cell r="AZ45">
            <v>0.6</v>
          </cell>
          <cell r="BC45">
            <v>3.53</v>
          </cell>
          <cell r="BD45">
            <v>0.3</v>
          </cell>
          <cell r="BE45">
            <v>6.3</v>
          </cell>
          <cell r="BF45">
            <v>1.01</v>
          </cell>
          <cell r="BI45">
            <v>0.29799999999999999</v>
          </cell>
          <cell r="BJ45">
            <v>4.8499999999999996</v>
          </cell>
          <cell r="BK45">
            <v>1.79</v>
          </cell>
          <cell r="BL45">
            <v>1.9</v>
          </cell>
          <cell r="BM45">
            <v>0.4</v>
          </cell>
          <cell r="BP45">
            <v>3.53</v>
          </cell>
          <cell r="BQ45">
            <v>0.3</v>
          </cell>
          <cell r="BR45">
            <v>6.3</v>
          </cell>
          <cell r="BS45">
            <v>1.01</v>
          </cell>
          <cell r="BV45">
            <v>0.29799999999999999</v>
          </cell>
          <cell r="BW45">
            <v>4.8499999999999996</v>
          </cell>
          <cell r="BX45">
            <v>1.79</v>
          </cell>
          <cell r="BY45">
            <v>1.9</v>
          </cell>
          <cell r="BZ45">
            <v>0.4</v>
          </cell>
        </row>
        <row r="46">
          <cell r="C46">
            <v>2.82</v>
          </cell>
          <cell r="D46">
            <v>0.23</v>
          </cell>
          <cell r="E46">
            <v>2.89</v>
          </cell>
          <cell r="F46">
            <v>0.12</v>
          </cell>
          <cell r="I46">
            <v>0.27300000000000002</v>
          </cell>
          <cell r="J46">
            <v>3.63</v>
          </cell>
          <cell r="K46">
            <v>1.03</v>
          </cell>
          <cell r="L46">
            <v>1.2</v>
          </cell>
          <cell r="M46">
            <v>0.6</v>
          </cell>
          <cell r="AC46">
            <v>3.32</v>
          </cell>
          <cell r="AD46">
            <v>0.14000000000000001</v>
          </cell>
          <cell r="AE46">
            <v>3.6</v>
          </cell>
          <cell r="AF46">
            <v>0.34</v>
          </cell>
          <cell r="AI46">
            <v>0.33100000000000002</v>
          </cell>
          <cell r="AJ46">
            <v>4.1100000000000003</v>
          </cell>
          <cell r="AK46">
            <v>1.08</v>
          </cell>
          <cell r="AL46">
            <v>1.7</v>
          </cell>
          <cell r="AM46">
            <v>0.4</v>
          </cell>
          <cell r="AP46">
            <v>3.32</v>
          </cell>
          <cell r="AQ46">
            <v>0.14000000000000001</v>
          </cell>
          <cell r="AR46">
            <v>3.6</v>
          </cell>
          <cell r="AS46">
            <v>0.34</v>
          </cell>
          <cell r="AV46">
            <v>0.33100000000000002</v>
          </cell>
          <cell r="AW46">
            <v>4.1100000000000003</v>
          </cell>
          <cell r="AX46">
            <v>1.08</v>
          </cell>
          <cell r="AY46">
            <v>1.7</v>
          </cell>
          <cell r="AZ46">
            <v>0.4</v>
          </cell>
          <cell r="BC46">
            <v>3.55</v>
          </cell>
          <cell r="BD46">
            <v>0.31</v>
          </cell>
          <cell r="BE46">
            <v>6.46</v>
          </cell>
          <cell r="BF46">
            <v>1.0900000000000001</v>
          </cell>
          <cell r="BI46">
            <v>0.30099999999999999</v>
          </cell>
          <cell r="BJ46">
            <v>5.04</v>
          </cell>
          <cell r="BK46">
            <v>1.82</v>
          </cell>
          <cell r="BL46">
            <v>2.2000000000000002</v>
          </cell>
          <cell r="BM46">
            <v>0.4</v>
          </cell>
          <cell r="BP46">
            <v>3.55</v>
          </cell>
          <cell r="BQ46">
            <v>0.31</v>
          </cell>
          <cell r="BR46">
            <v>6.46</v>
          </cell>
          <cell r="BS46">
            <v>1.0900000000000001</v>
          </cell>
          <cell r="BV46">
            <v>0.30099999999999999</v>
          </cell>
          <cell r="BW46">
            <v>5.04</v>
          </cell>
          <cell r="BX46">
            <v>1.82</v>
          </cell>
          <cell r="BY46">
            <v>2.2000000000000002</v>
          </cell>
          <cell r="BZ46">
            <v>0.4</v>
          </cell>
        </row>
        <row r="47">
          <cell r="C47">
            <v>2.67</v>
          </cell>
          <cell r="D47">
            <v>0.24</v>
          </cell>
          <cell r="E47">
            <v>3.07</v>
          </cell>
          <cell r="F47">
            <v>0.2</v>
          </cell>
          <cell r="I47">
            <v>0.28199999999999997</v>
          </cell>
          <cell r="J47">
            <v>3.87</v>
          </cell>
          <cell r="K47">
            <v>1.1499999999999999</v>
          </cell>
          <cell r="L47">
            <v>1.6</v>
          </cell>
          <cell r="M47">
            <v>0.8</v>
          </cell>
          <cell r="AC47">
            <v>3.12</v>
          </cell>
          <cell r="AD47">
            <v>0.14000000000000001</v>
          </cell>
          <cell r="AE47">
            <v>3.36</v>
          </cell>
          <cell r="AF47">
            <v>0.36</v>
          </cell>
          <cell r="AI47">
            <v>0.27800000000000002</v>
          </cell>
          <cell r="AJ47">
            <v>4.2300000000000004</v>
          </cell>
          <cell r="AK47">
            <v>1.08</v>
          </cell>
          <cell r="AL47">
            <v>1.5</v>
          </cell>
          <cell r="AM47">
            <v>0.7</v>
          </cell>
          <cell r="AP47">
            <v>3.12</v>
          </cell>
          <cell r="AQ47">
            <v>0.14000000000000001</v>
          </cell>
          <cell r="AR47">
            <v>3.36</v>
          </cell>
          <cell r="AS47">
            <v>0.36</v>
          </cell>
          <cell r="AV47">
            <v>0.27800000000000002</v>
          </cell>
          <cell r="AW47">
            <v>4.2300000000000004</v>
          </cell>
          <cell r="AX47">
            <v>1.08</v>
          </cell>
          <cell r="AY47">
            <v>1.5</v>
          </cell>
          <cell r="AZ47">
            <v>0.7</v>
          </cell>
          <cell r="BC47">
            <v>3.46</v>
          </cell>
          <cell r="BD47">
            <v>0.32</v>
          </cell>
          <cell r="BE47">
            <v>6.61</v>
          </cell>
          <cell r="BF47">
            <v>1.02</v>
          </cell>
          <cell r="BI47">
            <v>0.30099999999999999</v>
          </cell>
          <cell r="BJ47">
            <v>4.7699999999999996</v>
          </cell>
          <cell r="BK47">
            <v>1.91</v>
          </cell>
          <cell r="BL47">
            <v>1.7</v>
          </cell>
          <cell r="BM47">
            <v>0.3</v>
          </cell>
          <cell r="BP47">
            <v>3.46</v>
          </cell>
          <cell r="BQ47">
            <v>0.32</v>
          </cell>
          <cell r="BR47">
            <v>6.61</v>
          </cell>
          <cell r="BS47">
            <v>1.02</v>
          </cell>
          <cell r="BV47">
            <v>0.30099999999999999</v>
          </cell>
          <cell r="BW47">
            <v>4.7699999999999996</v>
          </cell>
          <cell r="BX47">
            <v>1.91</v>
          </cell>
          <cell r="BY47">
            <v>1.7</v>
          </cell>
          <cell r="BZ47">
            <v>0.3</v>
          </cell>
        </row>
        <row r="48">
          <cell r="C48">
            <v>2.82</v>
          </cell>
          <cell r="D48">
            <v>0.24</v>
          </cell>
          <cell r="E48">
            <v>3.16</v>
          </cell>
          <cell r="F48">
            <v>0.24</v>
          </cell>
          <cell r="I48">
            <v>0.34799999999999998</v>
          </cell>
          <cell r="J48">
            <v>4.4000000000000004</v>
          </cell>
          <cell r="K48">
            <v>1.1200000000000001</v>
          </cell>
          <cell r="L48">
            <v>2.2000000000000002</v>
          </cell>
          <cell r="M48">
            <v>0.5</v>
          </cell>
          <cell r="AC48">
            <v>3.31</v>
          </cell>
          <cell r="AD48">
            <v>0.15</v>
          </cell>
          <cell r="AE48">
            <v>3.48</v>
          </cell>
          <cell r="AF48">
            <v>0.39</v>
          </cell>
          <cell r="AI48">
            <v>0.32400000000000001</v>
          </cell>
          <cell r="AJ48">
            <v>4.28</v>
          </cell>
          <cell r="AK48">
            <v>1.05</v>
          </cell>
          <cell r="AL48">
            <v>1.9</v>
          </cell>
          <cell r="AM48">
            <v>0.7</v>
          </cell>
          <cell r="AP48">
            <v>3.31</v>
          </cell>
          <cell r="AQ48">
            <v>0.15</v>
          </cell>
          <cell r="AR48">
            <v>3.48</v>
          </cell>
          <cell r="AS48">
            <v>0.39</v>
          </cell>
          <cell r="AV48">
            <v>0.32400000000000001</v>
          </cell>
          <cell r="AW48">
            <v>4.28</v>
          </cell>
          <cell r="AX48">
            <v>1.05</v>
          </cell>
          <cell r="AY48">
            <v>1.9</v>
          </cell>
          <cell r="AZ48">
            <v>0.7</v>
          </cell>
          <cell r="BC48">
            <v>3.38</v>
          </cell>
          <cell r="BD48">
            <v>0.33</v>
          </cell>
          <cell r="BE48">
            <v>6.56</v>
          </cell>
          <cell r="BF48">
            <v>1.04</v>
          </cell>
          <cell r="BI48">
            <v>0.29899999999999999</v>
          </cell>
          <cell r="BJ48">
            <v>4.79</v>
          </cell>
          <cell r="BK48">
            <v>1.94</v>
          </cell>
          <cell r="BL48">
            <v>2.2000000000000002</v>
          </cell>
          <cell r="BM48">
            <v>0.5</v>
          </cell>
        </row>
        <row r="49">
          <cell r="C49">
            <v>2.76</v>
          </cell>
          <cell r="D49">
            <v>0.27</v>
          </cell>
          <cell r="E49">
            <v>3.1</v>
          </cell>
          <cell r="F49">
            <v>0.36</v>
          </cell>
          <cell r="I49">
            <v>0.378</v>
          </cell>
          <cell r="J49">
            <v>4.88</v>
          </cell>
          <cell r="K49">
            <v>1.1200000000000001</v>
          </cell>
          <cell r="L49">
            <v>2.2000000000000002</v>
          </cell>
          <cell r="M49">
            <v>0.9</v>
          </cell>
          <cell r="AC49">
            <v>3.46</v>
          </cell>
          <cell r="AD49">
            <v>0.13</v>
          </cell>
          <cell r="AE49">
            <v>3.98</v>
          </cell>
          <cell r="AF49">
            <v>0.42</v>
          </cell>
          <cell r="AI49">
            <v>0.27700000000000002</v>
          </cell>
          <cell r="AJ49">
            <v>4.17</v>
          </cell>
          <cell r="AK49">
            <v>1.1499999999999999</v>
          </cell>
          <cell r="AL49">
            <v>1.7</v>
          </cell>
          <cell r="AM49">
            <v>0.6</v>
          </cell>
          <cell r="AP49">
            <v>3.46</v>
          </cell>
          <cell r="AQ49">
            <v>0.13</v>
          </cell>
          <cell r="AR49">
            <v>3.98</v>
          </cell>
          <cell r="AS49">
            <v>0.42</v>
          </cell>
          <cell r="AV49">
            <v>0.27700000000000002</v>
          </cell>
          <cell r="AW49">
            <v>4.17</v>
          </cell>
          <cell r="AX49">
            <v>1.1499999999999999</v>
          </cell>
          <cell r="AY49">
            <v>1.7</v>
          </cell>
          <cell r="AZ49">
            <v>0.6</v>
          </cell>
          <cell r="BC49">
            <v>3.68</v>
          </cell>
          <cell r="BD49">
            <v>0.33</v>
          </cell>
          <cell r="BE49">
            <v>6.41</v>
          </cell>
          <cell r="BF49">
            <v>1.1399999999999999</v>
          </cell>
          <cell r="BI49">
            <v>0.30199999999999999</v>
          </cell>
          <cell r="BJ49">
            <v>5.08</v>
          </cell>
          <cell r="BK49">
            <v>1.74</v>
          </cell>
          <cell r="BL49">
            <v>1.9</v>
          </cell>
          <cell r="BM49">
            <v>0.6</v>
          </cell>
        </row>
        <row r="50">
          <cell r="C50">
            <v>2.9</v>
          </cell>
          <cell r="D50">
            <v>0.26</v>
          </cell>
          <cell r="E50">
            <v>3.07</v>
          </cell>
          <cell r="F50">
            <v>0.42</v>
          </cell>
          <cell r="I50">
            <v>0.36599999999999999</v>
          </cell>
          <cell r="J50">
            <v>4.99</v>
          </cell>
          <cell r="K50">
            <v>1.06</v>
          </cell>
          <cell r="L50">
            <v>1.7</v>
          </cell>
          <cell r="M50">
            <v>0.6</v>
          </cell>
          <cell r="AC50">
            <v>3.64</v>
          </cell>
          <cell r="AD50">
            <v>0.15</v>
          </cell>
          <cell r="AE50">
            <v>3.84</v>
          </cell>
          <cell r="AF50">
            <v>0.57999999999999996</v>
          </cell>
          <cell r="AI50">
            <v>0.32900000000000001</v>
          </cell>
          <cell r="AJ50">
            <v>4.47</v>
          </cell>
          <cell r="AK50">
            <v>1.06</v>
          </cell>
          <cell r="AL50">
            <v>2.2000000000000002</v>
          </cell>
          <cell r="AM50">
            <v>0.3</v>
          </cell>
          <cell r="AP50">
            <v>3.64</v>
          </cell>
          <cell r="AQ50">
            <v>0.15</v>
          </cell>
          <cell r="AR50">
            <v>3.84</v>
          </cell>
          <cell r="AS50">
            <v>0.57999999999999996</v>
          </cell>
          <cell r="AV50">
            <v>0.32900000000000001</v>
          </cell>
          <cell r="AW50">
            <v>4.47</v>
          </cell>
          <cell r="AX50">
            <v>1.06</v>
          </cell>
          <cell r="AY50">
            <v>2.2000000000000002</v>
          </cell>
          <cell r="AZ50">
            <v>0.3</v>
          </cell>
          <cell r="BC50">
            <v>3.75</v>
          </cell>
          <cell r="BD50">
            <v>0.32</v>
          </cell>
          <cell r="BE50">
            <v>6.45</v>
          </cell>
          <cell r="BF50">
            <v>1.17</v>
          </cell>
          <cell r="BI50">
            <v>0.3</v>
          </cell>
          <cell r="BJ50">
            <v>5.14</v>
          </cell>
          <cell r="BK50">
            <v>1.72</v>
          </cell>
          <cell r="BL50">
            <v>1.6</v>
          </cell>
          <cell r="BM50">
            <v>0.4</v>
          </cell>
        </row>
        <row r="51">
          <cell r="C51">
            <v>3.01</v>
          </cell>
          <cell r="D51">
            <v>0.25</v>
          </cell>
          <cell r="E51">
            <v>3.04</v>
          </cell>
          <cell r="F51">
            <v>0.41</v>
          </cell>
          <cell r="I51">
            <v>0.39400000000000002</v>
          </cell>
          <cell r="J51">
            <v>4.99</v>
          </cell>
          <cell r="K51">
            <v>1.01</v>
          </cell>
          <cell r="L51">
            <v>2</v>
          </cell>
          <cell r="M51">
            <v>1</v>
          </cell>
          <cell r="AC51">
            <v>3.8</v>
          </cell>
          <cell r="AD51">
            <v>0.15</v>
          </cell>
          <cell r="AE51">
            <v>3.84</v>
          </cell>
          <cell r="AF51">
            <v>0.57999999999999996</v>
          </cell>
          <cell r="AI51">
            <v>0.32700000000000001</v>
          </cell>
          <cell r="AJ51">
            <v>4.62</v>
          </cell>
          <cell r="AK51">
            <v>1.01</v>
          </cell>
          <cell r="AL51">
            <v>2.2999999999999998</v>
          </cell>
          <cell r="AM51">
            <v>0.6</v>
          </cell>
          <cell r="AP51">
            <v>3.8</v>
          </cell>
          <cell r="AQ51">
            <v>0.15</v>
          </cell>
          <cell r="AR51">
            <v>3.84</v>
          </cell>
          <cell r="AS51">
            <v>0.57999999999999996</v>
          </cell>
          <cell r="AV51">
            <v>0.32700000000000001</v>
          </cell>
          <cell r="AW51">
            <v>4.62</v>
          </cell>
          <cell r="AX51">
            <v>1.01</v>
          </cell>
          <cell r="AY51">
            <v>2.2999999999999998</v>
          </cell>
          <cell r="AZ51">
            <v>0.6</v>
          </cell>
          <cell r="BC51">
            <v>3.25</v>
          </cell>
          <cell r="BD51">
            <v>0.39</v>
          </cell>
          <cell r="BE51">
            <v>6.67</v>
          </cell>
          <cell r="BF51">
            <v>1.1200000000000001</v>
          </cell>
          <cell r="BI51">
            <v>0.29599999999999999</v>
          </cell>
          <cell r="BJ51">
            <v>4.78</v>
          </cell>
          <cell r="BK51">
            <v>2.0499999999999998</v>
          </cell>
          <cell r="BL51">
            <v>1.7</v>
          </cell>
          <cell r="BM51">
            <v>0.4</v>
          </cell>
        </row>
        <row r="52">
          <cell r="C52">
            <v>2.9</v>
          </cell>
          <cell r="D52">
            <v>0.25</v>
          </cell>
          <cell r="E52">
            <v>3.06</v>
          </cell>
          <cell r="F52">
            <v>0.31</v>
          </cell>
          <cell r="I52">
            <v>0.35899999999999999</v>
          </cell>
          <cell r="J52">
            <v>4.9000000000000004</v>
          </cell>
          <cell r="K52">
            <v>1.05</v>
          </cell>
          <cell r="L52">
            <v>2.2000000000000002</v>
          </cell>
          <cell r="M52">
            <v>0.5</v>
          </cell>
          <cell r="AC52">
            <v>4.04</v>
          </cell>
          <cell r="AD52">
            <v>0.15</v>
          </cell>
          <cell r="AE52">
            <v>3.61</v>
          </cell>
          <cell r="AF52">
            <v>0.69</v>
          </cell>
          <cell r="AI52">
            <v>0.27700000000000002</v>
          </cell>
          <cell r="AJ52">
            <v>4.6100000000000003</v>
          </cell>
          <cell r="AK52">
            <v>0.89</v>
          </cell>
          <cell r="AL52">
            <v>2</v>
          </cell>
          <cell r="AM52">
            <v>0.5</v>
          </cell>
          <cell r="AP52">
            <v>4.04</v>
          </cell>
          <cell r="AQ52">
            <v>0.15</v>
          </cell>
          <cell r="AR52">
            <v>3.61</v>
          </cell>
          <cell r="AS52">
            <v>0.69</v>
          </cell>
          <cell r="AV52">
            <v>0.27700000000000002</v>
          </cell>
          <cell r="AW52">
            <v>4.6100000000000003</v>
          </cell>
          <cell r="AX52">
            <v>0.89</v>
          </cell>
          <cell r="AY52">
            <v>2</v>
          </cell>
          <cell r="AZ52">
            <v>0.5</v>
          </cell>
          <cell r="BC52">
            <v>3.35</v>
          </cell>
          <cell r="BD52">
            <v>0.36</v>
          </cell>
          <cell r="BE52">
            <v>6.47</v>
          </cell>
          <cell r="BF52">
            <v>1.04</v>
          </cell>
          <cell r="BI52">
            <v>0.29299999999999998</v>
          </cell>
          <cell r="BJ52">
            <v>4.62</v>
          </cell>
          <cell r="BK52">
            <v>1.93</v>
          </cell>
          <cell r="BL52">
            <v>2</v>
          </cell>
          <cell r="BM52">
            <v>0.4</v>
          </cell>
        </row>
        <row r="53">
          <cell r="C53">
            <v>3.09</v>
          </cell>
          <cell r="D53">
            <v>0.19</v>
          </cell>
          <cell r="E53">
            <v>2.96</v>
          </cell>
          <cell r="F53">
            <v>0.33</v>
          </cell>
          <cell r="I53">
            <v>0.30299999999999999</v>
          </cell>
          <cell r="J53">
            <v>5.24</v>
          </cell>
          <cell r="K53">
            <v>0.96</v>
          </cell>
          <cell r="L53">
            <v>1.8</v>
          </cell>
          <cell r="M53">
            <v>0.8</v>
          </cell>
          <cell r="AC53">
            <v>4.0199999999999996</v>
          </cell>
          <cell r="AD53">
            <v>0.18</v>
          </cell>
          <cell r="AE53">
            <v>3.86</v>
          </cell>
          <cell r="AF53">
            <v>0.84</v>
          </cell>
          <cell r="AI53">
            <v>0.28000000000000003</v>
          </cell>
          <cell r="AJ53">
            <v>4.8499999999999996</v>
          </cell>
          <cell r="AK53">
            <v>0.96</v>
          </cell>
          <cell r="AL53">
            <v>2.7</v>
          </cell>
          <cell r="AM53">
            <v>0.6</v>
          </cell>
          <cell r="AP53">
            <v>4.0199999999999996</v>
          </cell>
          <cell r="AQ53">
            <v>0.18</v>
          </cell>
          <cell r="AR53">
            <v>3.86</v>
          </cell>
          <cell r="AS53">
            <v>0.84</v>
          </cell>
          <cell r="AV53">
            <v>0.28000000000000003</v>
          </cell>
          <cell r="AW53">
            <v>4.8499999999999996</v>
          </cell>
          <cell r="AX53">
            <v>0.96</v>
          </cell>
          <cell r="AY53">
            <v>2.7</v>
          </cell>
          <cell r="AZ53">
            <v>0.6</v>
          </cell>
          <cell r="BC53">
            <v>3.27</v>
          </cell>
          <cell r="BD53">
            <v>0.38</v>
          </cell>
          <cell r="BE53">
            <v>6.34</v>
          </cell>
          <cell r="BF53">
            <v>1.07</v>
          </cell>
          <cell r="BI53">
            <v>0.29399999999999998</v>
          </cell>
          <cell r="BJ53">
            <v>4.7300000000000004</v>
          </cell>
          <cell r="BK53">
            <v>1.94</v>
          </cell>
          <cell r="BL53">
            <v>2.4</v>
          </cell>
          <cell r="BM53">
            <v>0.5</v>
          </cell>
        </row>
        <row r="54">
          <cell r="C54">
            <v>3.15</v>
          </cell>
          <cell r="D54">
            <v>0.25</v>
          </cell>
          <cell r="E54">
            <v>3.06</v>
          </cell>
          <cell r="F54">
            <v>0.39</v>
          </cell>
          <cell r="I54">
            <v>0.4</v>
          </cell>
          <cell r="J54">
            <v>4.83</v>
          </cell>
          <cell r="K54">
            <v>0.97</v>
          </cell>
          <cell r="L54">
            <v>1.9</v>
          </cell>
          <cell r="M54">
            <v>0.5</v>
          </cell>
          <cell r="AC54">
            <v>3.74</v>
          </cell>
          <cell r="AD54">
            <v>0.18</v>
          </cell>
          <cell r="AE54">
            <v>3.77</v>
          </cell>
          <cell r="AF54">
            <v>0.75</v>
          </cell>
          <cell r="AI54">
            <v>0.27500000000000002</v>
          </cell>
          <cell r="AJ54">
            <v>4.55</v>
          </cell>
          <cell r="AK54">
            <v>1.01</v>
          </cell>
          <cell r="AL54">
            <v>1.8</v>
          </cell>
          <cell r="AM54">
            <v>0.4</v>
          </cell>
          <cell r="AP54">
            <v>3.74</v>
          </cell>
          <cell r="AQ54">
            <v>0.18</v>
          </cell>
          <cell r="AR54">
            <v>3.77</v>
          </cell>
          <cell r="AS54">
            <v>0.75</v>
          </cell>
          <cell r="AV54">
            <v>0.27500000000000002</v>
          </cell>
          <cell r="AW54">
            <v>4.55</v>
          </cell>
          <cell r="AX54">
            <v>1.01</v>
          </cell>
          <cell r="AY54">
            <v>1.8</v>
          </cell>
          <cell r="AZ54">
            <v>0.4</v>
          </cell>
          <cell r="BC54">
            <v>3.34</v>
          </cell>
          <cell r="BD54">
            <v>0.38</v>
          </cell>
          <cell r="BE54">
            <v>6.55</v>
          </cell>
          <cell r="BF54">
            <v>1.1200000000000001</v>
          </cell>
          <cell r="BI54">
            <v>0.29699999999999999</v>
          </cell>
          <cell r="BJ54">
            <v>4.8099999999999996</v>
          </cell>
          <cell r="BK54">
            <v>1.96</v>
          </cell>
          <cell r="BL54">
            <v>2.1</v>
          </cell>
          <cell r="BM54">
            <v>0.4</v>
          </cell>
        </row>
        <row r="55">
          <cell r="C55">
            <v>2.98</v>
          </cell>
          <cell r="D55">
            <v>0.21</v>
          </cell>
          <cell r="E55">
            <v>3.04</v>
          </cell>
          <cell r="F55">
            <v>0.32</v>
          </cell>
          <cell r="I55">
            <v>0.34499999999999997</v>
          </cell>
          <cell r="J55">
            <v>4.84</v>
          </cell>
          <cell r="K55">
            <v>1.02</v>
          </cell>
          <cell r="L55">
            <v>2.8</v>
          </cell>
          <cell r="M55">
            <v>0.5</v>
          </cell>
          <cell r="AC55">
            <v>3.55</v>
          </cell>
          <cell r="AD55">
            <v>0.19</v>
          </cell>
          <cell r="AE55">
            <v>4.1900000000000004</v>
          </cell>
          <cell r="AF55">
            <v>0.69</v>
          </cell>
          <cell r="AI55">
            <v>0.27100000000000002</v>
          </cell>
          <cell r="AJ55">
            <v>4.18</v>
          </cell>
          <cell r="AK55">
            <v>1.18</v>
          </cell>
          <cell r="AL55">
            <v>1.7</v>
          </cell>
          <cell r="AM55">
            <v>0.5</v>
          </cell>
          <cell r="AP55">
            <v>3.55</v>
          </cell>
          <cell r="AQ55">
            <v>0.19</v>
          </cell>
          <cell r="AR55">
            <v>4.1900000000000004</v>
          </cell>
          <cell r="AS55">
            <v>0.69</v>
          </cell>
          <cell r="AV55">
            <v>0.27100000000000002</v>
          </cell>
          <cell r="AW55">
            <v>4.18</v>
          </cell>
          <cell r="AX55">
            <v>1.18</v>
          </cell>
          <cell r="AY55">
            <v>1.7</v>
          </cell>
          <cell r="AZ55">
            <v>0.5</v>
          </cell>
          <cell r="BC55">
            <v>3.13</v>
          </cell>
          <cell r="BD55">
            <v>0.37</v>
          </cell>
          <cell r="BE55">
            <v>6.3</v>
          </cell>
          <cell r="BF55">
            <v>1.03</v>
          </cell>
          <cell r="BI55">
            <v>0.29499999999999998</v>
          </cell>
          <cell r="BJ55">
            <v>4.59</v>
          </cell>
          <cell r="BK55">
            <v>2.02</v>
          </cell>
          <cell r="BL55">
            <v>1.7</v>
          </cell>
          <cell r="BM55">
            <v>0.2</v>
          </cell>
        </row>
        <row r="56">
          <cell r="C56">
            <v>2.98</v>
          </cell>
          <cell r="D56">
            <v>0.23</v>
          </cell>
          <cell r="E56">
            <v>3.08</v>
          </cell>
          <cell r="F56">
            <v>0.44</v>
          </cell>
          <cell r="I56">
            <v>0.38100000000000001</v>
          </cell>
          <cell r="J56">
            <v>4.83</v>
          </cell>
          <cell r="K56">
            <v>1.03</v>
          </cell>
          <cell r="L56">
            <v>2</v>
          </cell>
          <cell r="M56">
            <v>0.4</v>
          </cell>
          <cell r="AC56">
            <v>3.5</v>
          </cell>
          <cell r="AD56">
            <v>0.2</v>
          </cell>
          <cell r="AE56">
            <v>4.12</v>
          </cell>
          <cell r="AF56">
            <v>0.84</v>
          </cell>
          <cell r="AI56">
            <v>0.28000000000000003</v>
          </cell>
          <cell r="AJ56">
            <v>4.6100000000000003</v>
          </cell>
          <cell r="AK56">
            <v>1.18</v>
          </cell>
          <cell r="AL56">
            <v>2.6</v>
          </cell>
          <cell r="AM56">
            <v>0.5</v>
          </cell>
          <cell r="AP56">
            <v>3.5</v>
          </cell>
          <cell r="AQ56">
            <v>0.2</v>
          </cell>
          <cell r="AR56">
            <v>4.12</v>
          </cell>
          <cell r="AS56">
            <v>0.84</v>
          </cell>
          <cell r="AV56">
            <v>0.28000000000000003</v>
          </cell>
          <cell r="AW56">
            <v>4.6100000000000003</v>
          </cell>
          <cell r="AX56">
            <v>1.18</v>
          </cell>
          <cell r="AY56">
            <v>2.6</v>
          </cell>
          <cell r="AZ56">
            <v>0.5</v>
          </cell>
          <cell r="BC56">
            <v>3.26</v>
          </cell>
          <cell r="BD56">
            <v>0.37</v>
          </cell>
          <cell r="BE56">
            <v>6.52</v>
          </cell>
          <cell r="BF56">
            <v>1.1100000000000001</v>
          </cell>
          <cell r="BI56">
            <v>0.30099999999999999</v>
          </cell>
          <cell r="BJ56">
            <v>4.8600000000000003</v>
          </cell>
          <cell r="BK56">
            <v>2</v>
          </cell>
          <cell r="BL56">
            <v>1.4</v>
          </cell>
          <cell r="BM56">
            <v>0.4</v>
          </cell>
        </row>
        <row r="57">
          <cell r="C57">
            <v>3.22</v>
          </cell>
          <cell r="D57">
            <v>0.18</v>
          </cell>
          <cell r="E57">
            <v>3.08</v>
          </cell>
          <cell r="F57">
            <v>0.46</v>
          </cell>
          <cell r="I57">
            <v>0.34899999999999998</v>
          </cell>
          <cell r="J57">
            <v>5.31</v>
          </cell>
          <cell r="K57">
            <v>0.96</v>
          </cell>
          <cell r="L57">
            <v>2.4</v>
          </cell>
          <cell r="M57">
            <v>0.6</v>
          </cell>
          <cell r="AC57">
            <v>3.65</v>
          </cell>
          <cell r="AD57">
            <v>0.18</v>
          </cell>
          <cell r="AE57">
            <v>4.13</v>
          </cell>
          <cell r="AF57">
            <v>0.78</v>
          </cell>
          <cell r="AI57">
            <v>0.27500000000000002</v>
          </cell>
          <cell r="AJ57">
            <v>4.38</v>
          </cell>
          <cell r="AK57">
            <v>1.1299999999999999</v>
          </cell>
          <cell r="AL57">
            <v>2.1</v>
          </cell>
          <cell r="AM57">
            <v>0.4</v>
          </cell>
          <cell r="BC57">
            <v>3.31</v>
          </cell>
          <cell r="BD57">
            <v>0.36</v>
          </cell>
          <cell r="BE57">
            <v>6.62</v>
          </cell>
          <cell r="BF57">
            <v>1.02</v>
          </cell>
          <cell r="BI57">
            <v>0.30199999999999999</v>
          </cell>
          <cell r="BJ57">
            <v>4.8</v>
          </cell>
          <cell r="BK57">
            <v>2</v>
          </cell>
          <cell r="BL57">
            <v>1.8</v>
          </cell>
          <cell r="BM57">
            <v>0.4</v>
          </cell>
        </row>
        <row r="58">
          <cell r="C58">
            <v>3.04</v>
          </cell>
          <cell r="D58">
            <v>0.16</v>
          </cell>
          <cell r="E58">
            <v>3.38</v>
          </cell>
          <cell r="F58">
            <v>0.51</v>
          </cell>
          <cell r="I58">
            <v>0.30599999999999999</v>
          </cell>
          <cell r="J58">
            <v>5.51</v>
          </cell>
          <cell r="K58">
            <v>1.1100000000000001</v>
          </cell>
          <cell r="L58">
            <v>2.9</v>
          </cell>
          <cell r="M58">
            <v>0.6</v>
          </cell>
          <cell r="AC58">
            <v>3.67</v>
          </cell>
          <cell r="AD58">
            <v>0.21</v>
          </cell>
          <cell r="AE58">
            <v>4.3899999999999997</v>
          </cell>
          <cell r="AF58">
            <v>0.9</v>
          </cell>
          <cell r="AI58">
            <v>0.27200000000000002</v>
          </cell>
          <cell r="AJ58">
            <v>4.49</v>
          </cell>
          <cell r="AK58">
            <v>1.2</v>
          </cell>
          <cell r="AL58">
            <v>2.1</v>
          </cell>
          <cell r="AM58">
            <v>0.4</v>
          </cell>
          <cell r="BC58">
            <v>3.36</v>
          </cell>
          <cell r="BD58">
            <v>0.34</v>
          </cell>
          <cell r="BE58">
            <v>6.77</v>
          </cell>
          <cell r="BF58">
            <v>1</v>
          </cell>
          <cell r="BI58">
            <v>0.3</v>
          </cell>
          <cell r="BJ58">
            <v>4.6500000000000004</v>
          </cell>
          <cell r="BK58">
            <v>2.0099999999999998</v>
          </cell>
          <cell r="BL58">
            <v>1.7</v>
          </cell>
          <cell r="BM58">
            <v>0.4</v>
          </cell>
        </row>
        <row r="59">
          <cell r="C59">
            <v>3.11</v>
          </cell>
          <cell r="D59">
            <v>0.16</v>
          </cell>
          <cell r="E59">
            <v>3.29</v>
          </cell>
          <cell r="F59">
            <v>0.43</v>
          </cell>
          <cell r="I59">
            <v>0.31900000000000001</v>
          </cell>
          <cell r="J59">
            <v>4.84</v>
          </cell>
          <cell r="K59">
            <v>1.06</v>
          </cell>
          <cell r="L59">
            <v>3.5</v>
          </cell>
          <cell r="M59">
            <v>0.7</v>
          </cell>
          <cell r="AC59">
            <v>3.63</v>
          </cell>
          <cell r="AD59">
            <v>0.19</v>
          </cell>
          <cell r="AE59">
            <v>4.6399999999999997</v>
          </cell>
          <cell r="AF59">
            <v>0.93</v>
          </cell>
          <cell r="AI59">
            <v>0.27400000000000002</v>
          </cell>
          <cell r="AJ59">
            <v>4.45</v>
          </cell>
          <cell r="AK59">
            <v>1.28</v>
          </cell>
          <cell r="AL59">
            <v>2.1</v>
          </cell>
          <cell r="AM59">
            <v>0.4</v>
          </cell>
          <cell r="BC59">
            <v>3.42</v>
          </cell>
          <cell r="BD59">
            <v>0.33</v>
          </cell>
          <cell r="BE59">
            <v>6.91</v>
          </cell>
          <cell r="BF59">
            <v>1.04</v>
          </cell>
          <cell r="BI59">
            <v>0.29899999999999999</v>
          </cell>
          <cell r="BJ59">
            <v>4.6100000000000003</v>
          </cell>
          <cell r="BK59">
            <v>2.02</v>
          </cell>
          <cell r="BL59">
            <v>1.7</v>
          </cell>
          <cell r="BM59">
            <v>0.5</v>
          </cell>
        </row>
        <row r="60">
          <cell r="C60">
            <v>2.97</v>
          </cell>
          <cell r="D60">
            <v>0.16</v>
          </cell>
          <cell r="E60">
            <v>3.33</v>
          </cell>
          <cell r="F60">
            <v>0.47</v>
          </cell>
          <cell r="I60">
            <v>0.32400000000000001</v>
          </cell>
          <cell r="J60">
            <v>4.88</v>
          </cell>
          <cell r="K60">
            <v>1.1200000000000001</v>
          </cell>
          <cell r="L60">
            <v>2.7</v>
          </cell>
          <cell r="M60">
            <v>1</v>
          </cell>
          <cell r="AC60">
            <v>3.31</v>
          </cell>
          <cell r="AD60">
            <v>0.21</v>
          </cell>
          <cell r="AE60">
            <v>4.84</v>
          </cell>
          <cell r="AF60">
            <v>0.89</v>
          </cell>
          <cell r="AI60">
            <v>0.27500000000000002</v>
          </cell>
          <cell r="AJ60">
            <v>4.3099999999999996</v>
          </cell>
          <cell r="AK60">
            <v>1.46</v>
          </cell>
          <cell r="AL60">
            <v>1.3</v>
          </cell>
          <cell r="AM60">
            <v>0.4</v>
          </cell>
          <cell r="BC60">
            <v>3.25</v>
          </cell>
          <cell r="BD60">
            <v>0.32</v>
          </cell>
          <cell r="BE60">
            <v>7.06</v>
          </cell>
          <cell r="BF60">
            <v>0.95</v>
          </cell>
          <cell r="BI60">
            <v>0.29699999999999999</v>
          </cell>
          <cell r="BJ60">
            <v>4.38</v>
          </cell>
          <cell r="BK60">
            <v>2.17</v>
          </cell>
          <cell r="BL60">
            <v>2.1</v>
          </cell>
          <cell r="BM60">
            <v>0.4</v>
          </cell>
        </row>
        <row r="61">
          <cell r="C61">
            <v>2.94</v>
          </cell>
          <cell r="D61">
            <v>0.16</v>
          </cell>
          <cell r="E61">
            <v>3.19</v>
          </cell>
          <cell r="F61">
            <v>0.43</v>
          </cell>
          <cell r="I61">
            <v>0.318</v>
          </cell>
          <cell r="J61">
            <v>4.55</v>
          </cell>
          <cell r="K61">
            <v>1.0900000000000001</v>
          </cell>
          <cell r="L61">
            <v>2.9</v>
          </cell>
          <cell r="M61">
            <v>0.5</v>
          </cell>
          <cell r="AC61">
            <v>3.29</v>
          </cell>
          <cell r="AD61">
            <v>0.2</v>
          </cell>
          <cell r="AE61">
            <v>4.95</v>
          </cell>
          <cell r="AF61">
            <v>0.91</v>
          </cell>
          <cell r="AI61">
            <v>0.27700000000000002</v>
          </cell>
          <cell r="AJ61">
            <v>4.28</v>
          </cell>
          <cell r="AK61">
            <v>1.5</v>
          </cell>
          <cell r="AL61">
            <v>1.5</v>
          </cell>
          <cell r="AM61">
            <v>0.3</v>
          </cell>
          <cell r="BC61">
            <v>3.09</v>
          </cell>
          <cell r="BD61">
            <v>0.32</v>
          </cell>
          <cell r="BE61">
            <v>7.1</v>
          </cell>
          <cell r="BF61">
            <v>0.94</v>
          </cell>
          <cell r="BI61">
            <v>0.29499999999999998</v>
          </cell>
          <cell r="BJ61">
            <v>4.28</v>
          </cell>
          <cell r="BK61">
            <v>2.2999999999999998</v>
          </cell>
          <cell r="BL61">
            <v>2</v>
          </cell>
          <cell r="BM61">
            <v>0.4</v>
          </cell>
        </row>
        <row r="62">
          <cell r="C62">
            <v>3.16</v>
          </cell>
          <cell r="D62">
            <v>0.14000000000000001</v>
          </cell>
          <cell r="E62">
            <v>3.57</v>
          </cell>
          <cell r="F62">
            <v>0.52</v>
          </cell>
          <cell r="I62">
            <v>0.33</v>
          </cell>
          <cell r="J62">
            <v>4.8899999999999997</v>
          </cell>
          <cell r="K62">
            <v>1.1299999999999999</v>
          </cell>
          <cell r="L62">
            <v>2.2999999999999998</v>
          </cell>
          <cell r="M62">
            <v>0.5</v>
          </cell>
          <cell r="AC62">
            <v>3.31</v>
          </cell>
          <cell r="AD62">
            <v>0.2</v>
          </cell>
          <cell r="AE62">
            <v>5.09</v>
          </cell>
          <cell r="AF62">
            <v>0.91</v>
          </cell>
          <cell r="AI62">
            <v>0.27500000000000002</v>
          </cell>
          <cell r="AJ62">
            <v>4.38</v>
          </cell>
          <cell r="AK62">
            <v>1.54</v>
          </cell>
          <cell r="AL62">
            <v>1.4</v>
          </cell>
          <cell r="AM62">
            <v>0.3</v>
          </cell>
          <cell r="BC62">
            <v>3.03</v>
          </cell>
          <cell r="BD62">
            <v>0.31</v>
          </cell>
          <cell r="BE62">
            <v>7.5</v>
          </cell>
          <cell r="BF62">
            <v>1.02</v>
          </cell>
          <cell r="BI62">
            <v>0.29699999999999999</v>
          </cell>
          <cell r="BJ62">
            <v>4.32</v>
          </cell>
          <cell r="BK62">
            <v>2.48</v>
          </cell>
          <cell r="BL62">
            <v>1.4</v>
          </cell>
          <cell r="BM62">
            <v>0.3</v>
          </cell>
        </row>
        <row r="63">
          <cell r="C63">
            <v>3.2</v>
          </cell>
          <cell r="D63">
            <v>0.16</v>
          </cell>
          <cell r="E63">
            <v>3.4</v>
          </cell>
          <cell r="F63">
            <v>0.54</v>
          </cell>
          <cell r="I63">
            <v>0.34</v>
          </cell>
          <cell r="J63">
            <v>5.04</v>
          </cell>
          <cell r="K63">
            <v>1.06</v>
          </cell>
          <cell r="L63">
            <v>2.2000000000000002</v>
          </cell>
          <cell r="M63">
            <v>0.7</v>
          </cell>
          <cell r="AC63">
            <v>3.39</v>
          </cell>
          <cell r="AD63">
            <v>0.2</v>
          </cell>
          <cell r="AE63">
            <v>5.18</v>
          </cell>
          <cell r="AF63">
            <v>0.86</v>
          </cell>
          <cell r="AI63">
            <v>0.27700000000000002</v>
          </cell>
          <cell r="AJ63">
            <v>4.3099999999999996</v>
          </cell>
          <cell r="AK63">
            <v>1.53</v>
          </cell>
          <cell r="AL63">
            <v>1.3</v>
          </cell>
          <cell r="AM63">
            <v>0.4</v>
          </cell>
          <cell r="BC63">
            <v>3.01</v>
          </cell>
          <cell r="BD63">
            <v>0.32</v>
          </cell>
          <cell r="BE63">
            <v>7.55</v>
          </cell>
          <cell r="BF63">
            <v>0.96</v>
          </cell>
          <cell r="BI63">
            <v>0.29699999999999999</v>
          </cell>
          <cell r="BJ63">
            <v>4.17</v>
          </cell>
          <cell r="BK63">
            <v>2.5099999999999998</v>
          </cell>
          <cell r="BL63">
            <v>2.1</v>
          </cell>
          <cell r="BM63">
            <v>0.4</v>
          </cell>
        </row>
        <row r="64">
          <cell r="C64">
            <v>3.38</v>
          </cell>
          <cell r="D64">
            <v>0.17</v>
          </cell>
          <cell r="E64">
            <v>3.43</v>
          </cell>
          <cell r="F64">
            <v>0.55000000000000004</v>
          </cell>
          <cell r="I64">
            <v>0.33700000000000002</v>
          </cell>
          <cell r="J64">
            <v>5.24</v>
          </cell>
          <cell r="K64">
            <v>1.01</v>
          </cell>
          <cell r="L64">
            <v>2.9</v>
          </cell>
          <cell r="M64">
            <v>0.7</v>
          </cell>
          <cell r="AC64">
            <v>3.46</v>
          </cell>
          <cell r="AD64">
            <v>0.2</v>
          </cell>
          <cell r="AE64">
            <v>5.23</v>
          </cell>
          <cell r="AF64">
            <v>0.95</v>
          </cell>
          <cell r="AI64">
            <v>0.27900000000000003</v>
          </cell>
          <cell r="AJ64">
            <v>4.53</v>
          </cell>
          <cell r="AK64">
            <v>1.51</v>
          </cell>
          <cell r="AL64">
            <v>1.4</v>
          </cell>
          <cell r="AM64">
            <v>0.5</v>
          </cell>
          <cell r="BC64">
            <v>2.88</v>
          </cell>
          <cell r="BD64">
            <v>0.34</v>
          </cell>
          <cell r="BE64">
            <v>7.7</v>
          </cell>
          <cell r="BF64">
            <v>0.86</v>
          </cell>
          <cell r="BI64">
            <v>0.29799999999999999</v>
          </cell>
          <cell r="BJ64">
            <v>4.07</v>
          </cell>
          <cell r="BK64">
            <v>2.67</v>
          </cell>
          <cell r="BL64">
            <v>1.5</v>
          </cell>
          <cell r="BM64">
            <v>0.3</v>
          </cell>
        </row>
        <row r="65">
          <cell r="C65">
            <v>3.32</v>
          </cell>
          <cell r="D65">
            <v>0.14000000000000001</v>
          </cell>
          <cell r="E65">
            <v>3.81</v>
          </cell>
          <cell r="F65">
            <v>0.55000000000000004</v>
          </cell>
          <cell r="I65">
            <v>0.35299999999999998</v>
          </cell>
          <cell r="J65">
            <v>4.99</v>
          </cell>
          <cell r="K65">
            <v>1.1499999999999999</v>
          </cell>
          <cell r="L65">
            <v>2.4</v>
          </cell>
          <cell r="M65">
            <v>0.5</v>
          </cell>
          <cell r="AC65">
            <v>3.37</v>
          </cell>
          <cell r="AD65">
            <v>0.22</v>
          </cell>
          <cell r="AE65">
            <v>5.42</v>
          </cell>
          <cell r="AF65">
            <v>0.93</v>
          </cell>
          <cell r="AI65">
            <v>0.28100000000000003</v>
          </cell>
          <cell r="AJ65">
            <v>4.46</v>
          </cell>
          <cell r="AK65">
            <v>1.61</v>
          </cell>
          <cell r="AL65">
            <v>1.6</v>
          </cell>
          <cell r="AM65">
            <v>0.4</v>
          </cell>
          <cell r="BC65">
            <v>2.9</v>
          </cell>
          <cell r="BD65">
            <v>0.33</v>
          </cell>
          <cell r="BE65">
            <v>7.71</v>
          </cell>
          <cell r="BF65">
            <v>1.01</v>
          </cell>
          <cell r="BI65">
            <v>0.29899999999999999</v>
          </cell>
          <cell r="BJ65">
            <v>4.25</v>
          </cell>
          <cell r="BK65">
            <v>2.66</v>
          </cell>
          <cell r="BL65">
            <v>2</v>
          </cell>
          <cell r="BM65">
            <v>0.3</v>
          </cell>
        </row>
        <row r="66">
          <cell r="C66">
            <v>3.45</v>
          </cell>
          <cell r="D66">
            <v>0.15</v>
          </cell>
          <cell r="E66">
            <v>3.61</v>
          </cell>
          <cell r="F66">
            <v>0.56999999999999995</v>
          </cell>
          <cell r="I66">
            <v>0.34300000000000003</v>
          </cell>
          <cell r="J66">
            <v>4.96</v>
          </cell>
          <cell r="K66">
            <v>1.05</v>
          </cell>
          <cell r="L66">
            <v>2.6</v>
          </cell>
          <cell r="M66">
            <v>0.5</v>
          </cell>
          <cell r="AC66">
            <v>2.96</v>
          </cell>
          <cell r="AD66">
            <v>0.22</v>
          </cell>
          <cell r="AE66">
            <v>5.8</v>
          </cell>
          <cell r="AF66">
            <v>0.84</v>
          </cell>
          <cell r="AI66">
            <v>0.27300000000000002</v>
          </cell>
          <cell r="AJ66">
            <v>3.95</v>
          </cell>
          <cell r="AK66">
            <v>1.96</v>
          </cell>
          <cell r="AL66">
            <v>1.9</v>
          </cell>
          <cell r="AM66">
            <v>0.7</v>
          </cell>
          <cell r="BC66">
            <v>3.11</v>
          </cell>
          <cell r="BD66">
            <v>0.34</v>
          </cell>
          <cell r="BE66">
            <v>8.0299999999999994</v>
          </cell>
          <cell r="BF66">
            <v>1.1599999999999999</v>
          </cell>
          <cell r="BI66">
            <v>0.3</v>
          </cell>
          <cell r="BJ66">
            <v>4.4800000000000004</v>
          </cell>
          <cell r="BK66">
            <v>2.58</v>
          </cell>
          <cell r="BL66">
            <v>1.6</v>
          </cell>
          <cell r="BM66">
            <v>0.4</v>
          </cell>
        </row>
        <row r="67">
          <cell r="C67">
            <v>3.37</v>
          </cell>
          <cell r="D67">
            <v>0.15</v>
          </cell>
          <cell r="E67">
            <v>3.56</v>
          </cell>
          <cell r="F67">
            <v>0.51</v>
          </cell>
          <cell r="I67">
            <v>0.28999999999999998</v>
          </cell>
          <cell r="J67">
            <v>4.8600000000000003</v>
          </cell>
          <cell r="K67">
            <v>1.06</v>
          </cell>
          <cell r="L67">
            <v>2.8</v>
          </cell>
          <cell r="M67">
            <v>0.5</v>
          </cell>
          <cell r="AC67">
            <v>2.96</v>
          </cell>
          <cell r="AD67">
            <v>0.21</v>
          </cell>
          <cell r="AE67">
            <v>5.91</v>
          </cell>
          <cell r="AF67">
            <v>0.85</v>
          </cell>
          <cell r="AI67">
            <v>0.27900000000000003</v>
          </cell>
          <cell r="AJ67">
            <v>4.04</v>
          </cell>
          <cell r="AK67">
            <v>2</v>
          </cell>
          <cell r="AL67">
            <v>1.9</v>
          </cell>
          <cell r="AM67">
            <v>0.5</v>
          </cell>
          <cell r="BC67">
            <v>3.26</v>
          </cell>
          <cell r="BD67">
            <v>0.36</v>
          </cell>
          <cell r="BE67">
            <v>8.25</v>
          </cell>
          <cell r="BF67">
            <v>1.26</v>
          </cell>
          <cell r="BI67">
            <v>0.3</v>
          </cell>
          <cell r="BJ67">
            <v>4.6500000000000004</v>
          </cell>
          <cell r="BK67">
            <v>2.5299999999999998</v>
          </cell>
          <cell r="BL67">
            <v>1.8</v>
          </cell>
          <cell r="BM67">
            <v>0.3</v>
          </cell>
        </row>
        <row r="68">
          <cell r="C68">
            <v>3.31</v>
          </cell>
          <cell r="D68">
            <v>0.15</v>
          </cell>
          <cell r="E68">
            <v>3.77</v>
          </cell>
          <cell r="F68">
            <v>0.54</v>
          </cell>
          <cell r="I68">
            <v>0.28399999999999997</v>
          </cell>
          <cell r="J68">
            <v>4.75</v>
          </cell>
          <cell r="K68">
            <v>1.1399999999999999</v>
          </cell>
          <cell r="L68">
            <v>2.5</v>
          </cell>
          <cell r="M68">
            <v>0.8</v>
          </cell>
          <cell r="AC68">
            <v>3.09</v>
          </cell>
          <cell r="AD68">
            <v>0.22</v>
          </cell>
          <cell r="AE68">
            <v>5.94</v>
          </cell>
          <cell r="AF68">
            <v>0.83</v>
          </cell>
          <cell r="AI68">
            <v>0.27400000000000002</v>
          </cell>
          <cell r="AJ68">
            <v>3.99</v>
          </cell>
          <cell r="AK68">
            <v>1.92</v>
          </cell>
          <cell r="AL68">
            <v>2.1</v>
          </cell>
          <cell r="AM68">
            <v>0.4</v>
          </cell>
          <cell r="BC68">
            <v>3.23</v>
          </cell>
          <cell r="BD68">
            <v>0.4</v>
          </cell>
          <cell r="BE68">
            <v>8.48</v>
          </cell>
          <cell r="BF68">
            <v>1.1499999999999999</v>
          </cell>
          <cell r="BI68">
            <v>0.29499999999999998</v>
          </cell>
          <cell r="BJ68">
            <v>4.45</v>
          </cell>
          <cell r="BK68">
            <v>2.63</v>
          </cell>
          <cell r="BL68">
            <v>1.7</v>
          </cell>
          <cell r="BM68">
            <v>0.4</v>
          </cell>
        </row>
        <row r="69">
          <cell r="C69">
            <v>3.45</v>
          </cell>
          <cell r="D69">
            <v>0.13</v>
          </cell>
          <cell r="E69">
            <v>3.61</v>
          </cell>
          <cell r="F69">
            <v>0.46</v>
          </cell>
          <cell r="I69">
            <v>0.28000000000000003</v>
          </cell>
          <cell r="J69">
            <v>4.5199999999999996</v>
          </cell>
          <cell r="K69">
            <v>1.05</v>
          </cell>
          <cell r="L69">
            <v>2.4</v>
          </cell>
          <cell r="M69">
            <v>0.4</v>
          </cell>
          <cell r="AC69">
            <v>2.89</v>
          </cell>
          <cell r="AD69">
            <v>0.21</v>
          </cell>
          <cell r="AE69">
            <v>5.82</v>
          </cell>
          <cell r="AF69">
            <v>0.85</v>
          </cell>
          <cell r="AI69">
            <v>0.27600000000000002</v>
          </cell>
          <cell r="AJ69">
            <v>3.99</v>
          </cell>
          <cell r="AK69">
            <v>2.02</v>
          </cell>
          <cell r="AL69">
            <v>1.3</v>
          </cell>
          <cell r="AM69">
            <v>0.4</v>
          </cell>
          <cell r="BC69">
            <v>3.27</v>
          </cell>
          <cell r="BD69">
            <v>0.41</v>
          </cell>
          <cell r="BE69">
            <v>8.81</v>
          </cell>
          <cell r="BF69">
            <v>1.39</v>
          </cell>
          <cell r="BI69">
            <v>0.29799999999999999</v>
          </cell>
          <cell r="BJ69">
            <v>4.83</v>
          </cell>
          <cell r="BK69">
            <v>2.69</v>
          </cell>
          <cell r="BL69">
            <v>2.2000000000000002</v>
          </cell>
          <cell r="BM69">
            <v>0.4</v>
          </cell>
        </row>
        <row r="70">
          <cell r="C70">
            <v>3.34</v>
          </cell>
          <cell r="D70">
            <v>0.14000000000000001</v>
          </cell>
          <cell r="E70">
            <v>3.54</v>
          </cell>
          <cell r="F70">
            <v>0.37</v>
          </cell>
          <cell r="I70">
            <v>0.27</v>
          </cell>
          <cell r="J70">
            <v>4.17</v>
          </cell>
          <cell r="K70">
            <v>1.06</v>
          </cell>
          <cell r="L70">
            <v>2.6</v>
          </cell>
          <cell r="M70">
            <v>0.6</v>
          </cell>
          <cell r="AC70">
            <v>2.98</v>
          </cell>
          <cell r="AD70">
            <v>0.23</v>
          </cell>
          <cell r="AE70">
            <v>5.99</v>
          </cell>
          <cell r="AF70">
            <v>0.71</v>
          </cell>
          <cell r="AI70">
            <v>0.27400000000000002</v>
          </cell>
          <cell r="AJ70">
            <v>3.77</v>
          </cell>
          <cell r="AK70">
            <v>2.0099999999999998</v>
          </cell>
          <cell r="AL70">
            <v>1.4</v>
          </cell>
          <cell r="AM70">
            <v>0.3</v>
          </cell>
          <cell r="BC70">
            <v>3.39</v>
          </cell>
          <cell r="BD70">
            <v>0.46</v>
          </cell>
          <cell r="BE70">
            <v>8.68</v>
          </cell>
          <cell r="BF70">
            <v>1.28</v>
          </cell>
          <cell r="BI70">
            <v>0.29199999999999998</v>
          </cell>
          <cell r="BJ70">
            <v>4.6500000000000004</v>
          </cell>
          <cell r="BK70">
            <v>2.56</v>
          </cell>
          <cell r="BL70">
            <v>2.1</v>
          </cell>
          <cell r="BM70">
            <v>0.5</v>
          </cell>
        </row>
        <row r="71">
          <cell r="C71">
            <v>3.32</v>
          </cell>
          <cell r="D71">
            <v>0.14000000000000001</v>
          </cell>
          <cell r="E71">
            <v>3.6</v>
          </cell>
          <cell r="F71">
            <v>0.34</v>
          </cell>
          <cell r="I71">
            <v>0.33100000000000002</v>
          </cell>
          <cell r="J71">
            <v>4.1100000000000003</v>
          </cell>
          <cell r="K71">
            <v>1.08</v>
          </cell>
          <cell r="L71">
            <v>1.7</v>
          </cell>
          <cell r="M71">
            <v>0.4</v>
          </cell>
          <cell r="AC71">
            <v>2.82</v>
          </cell>
          <cell r="AD71">
            <v>0.24</v>
          </cell>
          <cell r="AE71">
            <v>5.89</v>
          </cell>
          <cell r="AF71">
            <v>0.61</v>
          </cell>
          <cell r="AI71">
            <v>0.26900000000000002</v>
          </cell>
          <cell r="AJ71">
            <v>3.42</v>
          </cell>
          <cell r="AK71">
            <v>2.09</v>
          </cell>
          <cell r="AL71">
            <v>1.3</v>
          </cell>
          <cell r="AM71">
            <v>0.4</v>
          </cell>
          <cell r="BC71">
            <v>3.28</v>
          </cell>
          <cell r="BD71">
            <v>0.43</v>
          </cell>
          <cell r="BE71">
            <v>8.93</v>
          </cell>
          <cell r="BF71">
            <v>1.17</v>
          </cell>
          <cell r="BI71">
            <v>0.28899999999999998</v>
          </cell>
          <cell r="BJ71">
            <v>4.41</v>
          </cell>
          <cell r="BK71">
            <v>2.72</v>
          </cell>
          <cell r="BL71">
            <v>2.1</v>
          </cell>
          <cell r="BM71">
            <v>0.3</v>
          </cell>
        </row>
        <row r="72">
          <cell r="C72">
            <v>3.12</v>
          </cell>
          <cell r="D72">
            <v>0.14000000000000001</v>
          </cell>
          <cell r="E72">
            <v>3.36</v>
          </cell>
          <cell r="F72">
            <v>0.36</v>
          </cell>
          <cell r="I72">
            <v>0.27800000000000002</v>
          </cell>
          <cell r="J72">
            <v>4.2300000000000004</v>
          </cell>
          <cell r="K72">
            <v>1.08</v>
          </cell>
          <cell r="L72">
            <v>1.5</v>
          </cell>
          <cell r="M72">
            <v>0.7</v>
          </cell>
          <cell r="AC72">
            <v>3.45</v>
          </cell>
          <cell r="AD72">
            <v>0.23</v>
          </cell>
          <cell r="AE72">
            <v>5.77</v>
          </cell>
          <cell r="AF72">
            <v>0.8</v>
          </cell>
          <cell r="AI72">
            <v>0.27600000000000002</v>
          </cell>
          <cell r="AJ72">
            <v>4.07</v>
          </cell>
          <cell r="AK72">
            <v>1.67</v>
          </cell>
          <cell r="AL72">
            <v>2</v>
          </cell>
          <cell r="AM72">
            <v>0.5</v>
          </cell>
        </row>
        <row r="73">
          <cell r="C73">
            <v>3.31</v>
          </cell>
          <cell r="D73">
            <v>0.15</v>
          </cell>
          <cell r="E73">
            <v>3.48</v>
          </cell>
          <cell r="F73">
            <v>0.39</v>
          </cell>
          <cell r="I73">
            <v>0.32400000000000001</v>
          </cell>
          <cell r="J73">
            <v>4.28</v>
          </cell>
          <cell r="K73">
            <v>1.05</v>
          </cell>
          <cell r="L73">
            <v>1.9</v>
          </cell>
          <cell r="M73">
            <v>0.7</v>
          </cell>
          <cell r="AC73">
            <v>3.53</v>
          </cell>
          <cell r="AD73">
            <v>0.21</v>
          </cell>
          <cell r="AE73">
            <v>5.75</v>
          </cell>
          <cell r="AF73">
            <v>0.88</v>
          </cell>
          <cell r="AI73">
            <v>0.28100000000000003</v>
          </cell>
          <cell r="AJ73">
            <v>4.34</v>
          </cell>
          <cell r="AK73">
            <v>1.63</v>
          </cell>
          <cell r="AL73">
            <v>1.4</v>
          </cell>
          <cell r="AM73">
            <v>0.3</v>
          </cell>
        </row>
        <row r="74">
          <cell r="C74">
            <v>3.46</v>
          </cell>
          <cell r="D74">
            <v>0.13</v>
          </cell>
          <cell r="E74">
            <v>3.98</v>
          </cell>
          <cell r="F74">
            <v>0.42</v>
          </cell>
          <cell r="I74">
            <v>0.27700000000000002</v>
          </cell>
          <cell r="J74">
            <v>4.17</v>
          </cell>
          <cell r="K74">
            <v>1.1499999999999999</v>
          </cell>
          <cell r="L74">
            <v>1.7</v>
          </cell>
          <cell r="M74">
            <v>0.6</v>
          </cell>
          <cell r="AC74">
            <v>3.23</v>
          </cell>
          <cell r="AD74">
            <v>0.21</v>
          </cell>
          <cell r="AE74">
            <v>5.41</v>
          </cell>
          <cell r="AF74">
            <v>0.74</v>
          </cell>
          <cell r="AI74">
            <v>0.27600000000000002</v>
          </cell>
          <cell r="AJ74">
            <v>3.89</v>
          </cell>
          <cell r="AK74">
            <v>1.67</v>
          </cell>
          <cell r="AL74">
            <v>1.9</v>
          </cell>
          <cell r="AM74">
            <v>0.5</v>
          </cell>
        </row>
        <row r="75">
          <cell r="C75">
            <v>3.64</v>
          </cell>
          <cell r="D75">
            <v>0.15</v>
          </cell>
          <cell r="E75">
            <v>3.84</v>
          </cell>
          <cell r="F75">
            <v>0.57999999999999996</v>
          </cell>
          <cell r="I75">
            <v>0.32900000000000001</v>
          </cell>
          <cell r="J75">
            <v>4.47</v>
          </cell>
          <cell r="K75">
            <v>1.06</v>
          </cell>
          <cell r="L75">
            <v>2.2000000000000002</v>
          </cell>
          <cell r="M75">
            <v>0.3</v>
          </cell>
          <cell r="AC75">
            <v>3.15</v>
          </cell>
          <cell r="AD75">
            <v>0.2</v>
          </cell>
          <cell r="AE75">
            <v>5.57</v>
          </cell>
          <cell r="AF75">
            <v>0.68</v>
          </cell>
          <cell r="AI75">
            <v>0.27200000000000002</v>
          </cell>
          <cell r="AJ75">
            <v>3.69</v>
          </cell>
          <cell r="AK75">
            <v>1.77</v>
          </cell>
          <cell r="AL75">
            <v>1.7</v>
          </cell>
          <cell r="AM75">
            <v>0.4</v>
          </cell>
        </row>
        <row r="76">
          <cell r="C76">
            <v>3.8</v>
          </cell>
          <cell r="D76">
            <v>0.15</v>
          </cell>
          <cell r="E76">
            <v>3.84</v>
          </cell>
          <cell r="F76">
            <v>0.57999999999999996</v>
          </cell>
          <cell r="I76">
            <v>0.32700000000000001</v>
          </cell>
          <cell r="J76">
            <v>4.62</v>
          </cell>
          <cell r="K76">
            <v>1.01</v>
          </cell>
          <cell r="L76">
            <v>2.2999999999999998</v>
          </cell>
          <cell r="M76">
            <v>0.6</v>
          </cell>
          <cell r="AC76">
            <v>3.37</v>
          </cell>
          <cell r="AD76">
            <v>0.19</v>
          </cell>
          <cell r="AE76">
            <v>5.24</v>
          </cell>
          <cell r="AF76">
            <v>0.8</v>
          </cell>
          <cell r="AI76">
            <v>0.28100000000000003</v>
          </cell>
          <cell r="AJ76">
            <v>4.21</v>
          </cell>
          <cell r="AK76">
            <v>1.55</v>
          </cell>
          <cell r="AL76">
            <v>1.5</v>
          </cell>
          <cell r="AM76">
            <v>0.3</v>
          </cell>
        </row>
        <row r="77">
          <cell r="C77">
            <v>4.04</v>
          </cell>
          <cell r="D77">
            <v>0.15</v>
          </cell>
          <cell r="E77">
            <v>3.61</v>
          </cell>
          <cell r="F77">
            <v>0.69</v>
          </cell>
          <cell r="I77">
            <v>0.27700000000000002</v>
          </cell>
          <cell r="J77">
            <v>4.6100000000000003</v>
          </cell>
          <cell r="K77">
            <v>0.89</v>
          </cell>
          <cell r="L77">
            <v>2</v>
          </cell>
          <cell r="M77">
            <v>0.5</v>
          </cell>
          <cell r="AC77">
            <v>3.33</v>
          </cell>
          <cell r="AD77">
            <v>0.2</v>
          </cell>
          <cell r="AE77">
            <v>5.01</v>
          </cell>
          <cell r="AF77">
            <v>0.68</v>
          </cell>
          <cell r="AI77">
            <v>0.28199999999999997</v>
          </cell>
          <cell r="AJ77">
            <v>4.12</v>
          </cell>
          <cell r="AK77">
            <v>1.5</v>
          </cell>
          <cell r="AL77">
            <v>1.6</v>
          </cell>
          <cell r="AM77">
            <v>0.5</v>
          </cell>
        </row>
        <row r="78">
          <cell r="C78">
            <v>4.0199999999999996</v>
          </cell>
          <cell r="D78">
            <v>0.18</v>
          </cell>
          <cell r="E78">
            <v>3.86</v>
          </cell>
          <cell r="F78">
            <v>0.84</v>
          </cell>
          <cell r="I78">
            <v>0.28000000000000003</v>
          </cell>
          <cell r="J78">
            <v>4.8499999999999996</v>
          </cell>
          <cell r="K78">
            <v>0.96</v>
          </cell>
          <cell r="L78">
            <v>2.7</v>
          </cell>
          <cell r="M78">
            <v>0.6</v>
          </cell>
          <cell r="AC78">
            <v>3.46</v>
          </cell>
          <cell r="AD78">
            <v>0.2</v>
          </cell>
          <cell r="AE78">
            <v>4.9800000000000004</v>
          </cell>
          <cell r="AF78">
            <v>0.7</v>
          </cell>
          <cell r="AI78">
            <v>0.28199999999999997</v>
          </cell>
          <cell r="AJ78">
            <v>4.21</v>
          </cell>
          <cell r="AK78">
            <v>1.44</v>
          </cell>
          <cell r="AL78">
            <v>1.8</v>
          </cell>
          <cell r="AM78">
            <v>0.5</v>
          </cell>
        </row>
        <row r="79">
          <cell r="C79">
            <v>3.74</v>
          </cell>
          <cell r="D79">
            <v>0.18</v>
          </cell>
          <cell r="E79">
            <v>3.77</v>
          </cell>
          <cell r="F79">
            <v>0.75</v>
          </cell>
          <cell r="I79">
            <v>0.27500000000000002</v>
          </cell>
          <cell r="J79">
            <v>4.55</v>
          </cell>
          <cell r="K79">
            <v>1.01</v>
          </cell>
          <cell r="L79">
            <v>1.8</v>
          </cell>
          <cell r="M79">
            <v>0.4</v>
          </cell>
          <cell r="AC79">
            <v>3.2</v>
          </cell>
          <cell r="AD79">
            <v>0.18</v>
          </cell>
          <cell r="AE79">
            <v>4.83</v>
          </cell>
          <cell r="AF79">
            <v>0.57999999999999996</v>
          </cell>
          <cell r="AI79">
            <v>0.28100000000000003</v>
          </cell>
          <cell r="AJ79">
            <v>3.99</v>
          </cell>
          <cell r="AK79">
            <v>1.51</v>
          </cell>
          <cell r="AL79">
            <v>2</v>
          </cell>
          <cell r="AM79">
            <v>0.5</v>
          </cell>
        </row>
        <row r="80">
          <cell r="C80">
            <v>3.55</v>
          </cell>
          <cell r="D80">
            <v>0.19</v>
          </cell>
          <cell r="E80">
            <v>4.1900000000000004</v>
          </cell>
          <cell r="F80">
            <v>0.69</v>
          </cell>
          <cell r="I80">
            <v>0.27100000000000002</v>
          </cell>
          <cell r="J80">
            <v>4.18</v>
          </cell>
          <cell r="K80">
            <v>1.18</v>
          </cell>
          <cell r="L80">
            <v>1.7</v>
          </cell>
          <cell r="M80">
            <v>0.5</v>
          </cell>
          <cell r="AC80">
            <v>3.27</v>
          </cell>
          <cell r="AD80">
            <v>0.19</v>
          </cell>
          <cell r="AE80">
            <v>5.16</v>
          </cell>
          <cell r="AF80">
            <v>0.87</v>
          </cell>
          <cell r="AI80">
            <v>0.28699999999999998</v>
          </cell>
          <cell r="AJ80">
            <v>4.47</v>
          </cell>
          <cell r="AK80">
            <v>1.58</v>
          </cell>
          <cell r="AL80">
            <v>1.8</v>
          </cell>
          <cell r="AM80">
            <v>0.6</v>
          </cell>
        </row>
        <row r="81">
          <cell r="C81">
            <v>3.5</v>
          </cell>
          <cell r="D81">
            <v>0.2</v>
          </cell>
          <cell r="E81">
            <v>4.12</v>
          </cell>
          <cell r="F81">
            <v>0.84</v>
          </cell>
          <cell r="I81">
            <v>0.28000000000000003</v>
          </cell>
          <cell r="J81">
            <v>4.6100000000000003</v>
          </cell>
          <cell r="K81">
            <v>1.18</v>
          </cell>
          <cell r="L81">
            <v>2.6</v>
          </cell>
          <cell r="M81">
            <v>0.5</v>
          </cell>
          <cell r="AC81">
            <v>3.23</v>
          </cell>
          <cell r="AD81">
            <v>0.18</v>
          </cell>
          <cell r="AE81">
            <v>4.7699999999999996</v>
          </cell>
          <cell r="AF81">
            <v>0.7</v>
          </cell>
          <cell r="AI81">
            <v>0.28000000000000003</v>
          </cell>
          <cell r="AJ81">
            <v>4.0999999999999996</v>
          </cell>
          <cell r="AK81">
            <v>1.48</v>
          </cell>
          <cell r="AL81">
            <v>1.7</v>
          </cell>
          <cell r="AM81">
            <v>0.5</v>
          </cell>
        </row>
        <row r="82">
          <cell r="C82">
            <v>3.65</v>
          </cell>
          <cell r="D82">
            <v>0.18</v>
          </cell>
          <cell r="E82">
            <v>4.13</v>
          </cell>
          <cell r="F82">
            <v>0.78</v>
          </cell>
          <cell r="I82">
            <v>0.27500000000000002</v>
          </cell>
          <cell r="J82">
            <v>4.38</v>
          </cell>
          <cell r="K82">
            <v>1.1299999999999999</v>
          </cell>
          <cell r="L82">
            <v>2.1</v>
          </cell>
          <cell r="M82">
            <v>0.4</v>
          </cell>
          <cell r="AC82">
            <v>3.24</v>
          </cell>
          <cell r="AD82">
            <v>0.18</v>
          </cell>
          <cell r="AE82">
            <v>4.7699999999999996</v>
          </cell>
          <cell r="AF82">
            <v>0.82</v>
          </cell>
          <cell r="AI82">
            <v>0.28599999999999998</v>
          </cell>
          <cell r="AJ82">
            <v>4.46</v>
          </cell>
          <cell r="AK82">
            <v>1.47</v>
          </cell>
          <cell r="AL82">
            <v>1.8</v>
          </cell>
          <cell r="AM82">
            <v>0.5</v>
          </cell>
        </row>
        <row r="83">
          <cell r="C83">
            <v>3.67</v>
          </cell>
          <cell r="D83">
            <v>0.21</v>
          </cell>
          <cell r="E83">
            <v>4.3899999999999997</v>
          </cell>
          <cell r="F83">
            <v>0.9</v>
          </cell>
          <cell r="I83">
            <v>0.27200000000000002</v>
          </cell>
          <cell r="J83">
            <v>4.49</v>
          </cell>
          <cell r="K83">
            <v>1.2</v>
          </cell>
          <cell r="L83">
            <v>2.1</v>
          </cell>
          <cell r="M83">
            <v>0.4</v>
          </cell>
          <cell r="AC83">
            <v>3.13</v>
          </cell>
          <cell r="AD83">
            <v>0.16</v>
          </cell>
          <cell r="AE83">
            <v>4.8</v>
          </cell>
          <cell r="AF83">
            <v>0.73</v>
          </cell>
          <cell r="AI83">
            <v>0.28699999999999998</v>
          </cell>
          <cell r="AJ83">
            <v>4.29</v>
          </cell>
          <cell r="AK83">
            <v>1.53</v>
          </cell>
          <cell r="AL83">
            <v>1.5</v>
          </cell>
          <cell r="AM83">
            <v>0.5</v>
          </cell>
        </row>
        <row r="84">
          <cell r="C84">
            <v>3.63</v>
          </cell>
          <cell r="D84">
            <v>0.19</v>
          </cell>
          <cell r="E84">
            <v>4.6399999999999997</v>
          </cell>
          <cell r="F84">
            <v>0.93</v>
          </cell>
          <cell r="I84">
            <v>0.27400000000000002</v>
          </cell>
          <cell r="J84">
            <v>4.45</v>
          </cell>
          <cell r="K84">
            <v>1.28</v>
          </cell>
          <cell r="L84">
            <v>2.1</v>
          </cell>
          <cell r="M84">
            <v>0.4</v>
          </cell>
          <cell r="AC84">
            <v>3.18</v>
          </cell>
          <cell r="AD84">
            <v>0.17</v>
          </cell>
          <cell r="AE84">
            <v>4.75</v>
          </cell>
          <cell r="AF84">
            <v>0.64</v>
          </cell>
          <cell r="AI84">
            <v>0.27900000000000003</v>
          </cell>
          <cell r="AJ84">
            <v>4</v>
          </cell>
          <cell r="AK84">
            <v>1.49</v>
          </cell>
          <cell r="AL84">
            <v>1.7</v>
          </cell>
          <cell r="AM84">
            <v>0.6</v>
          </cell>
        </row>
        <row r="85">
          <cell r="C85">
            <v>3.31</v>
          </cell>
          <cell r="D85">
            <v>0.21</v>
          </cell>
          <cell r="E85">
            <v>4.84</v>
          </cell>
          <cell r="F85">
            <v>0.89</v>
          </cell>
          <cell r="I85">
            <v>0.27500000000000002</v>
          </cell>
          <cell r="J85">
            <v>4.3099999999999996</v>
          </cell>
          <cell r="K85">
            <v>1.46</v>
          </cell>
          <cell r="L85">
            <v>1.3</v>
          </cell>
          <cell r="M85">
            <v>0.4</v>
          </cell>
          <cell r="AC85">
            <v>3.16</v>
          </cell>
          <cell r="AD85">
            <v>0.16</v>
          </cell>
          <cell r="AE85">
            <v>5.04</v>
          </cell>
          <cell r="AF85">
            <v>0.8</v>
          </cell>
          <cell r="AI85">
            <v>0.28399999999999997</v>
          </cell>
          <cell r="AJ85">
            <v>4.3</v>
          </cell>
          <cell r="AK85">
            <v>1.6</v>
          </cell>
          <cell r="AL85">
            <v>2.1</v>
          </cell>
          <cell r="AM85">
            <v>0.5</v>
          </cell>
        </row>
        <row r="86">
          <cell r="C86">
            <v>3.29</v>
          </cell>
          <cell r="D86">
            <v>0.2</v>
          </cell>
          <cell r="E86">
            <v>4.95</v>
          </cell>
          <cell r="F86">
            <v>0.91</v>
          </cell>
          <cell r="I86">
            <v>0.27700000000000002</v>
          </cell>
          <cell r="J86">
            <v>4.28</v>
          </cell>
          <cell r="K86">
            <v>1.5</v>
          </cell>
          <cell r="L86">
            <v>1.5</v>
          </cell>
          <cell r="M86">
            <v>0.3</v>
          </cell>
          <cell r="AC86">
            <v>3.2</v>
          </cell>
          <cell r="AD86">
            <v>0.17</v>
          </cell>
          <cell r="AE86">
            <v>5.15</v>
          </cell>
          <cell r="AF86">
            <v>0.78</v>
          </cell>
          <cell r="AI86">
            <v>0.28499999999999998</v>
          </cell>
          <cell r="AJ86">
            <v>4.3099999999999996</v>
          </cell>
          <cell r="AK86">
            <v>1.61</v>
          </cell>
          <cell r="AL86">
            <v>1.5</v>
          </cell>
          <cell r="AM86">
            <v>0.4</v>
          </cell>
        </row>
        <row r="87">
          <cell r="C87">
            <v>3.31</v>
          </cell>
          <cell r="D87">
            <v>0.2</v>
          </cell>
          <cell r="E87">
            <v>5.09</v>
          </cell>
          <cell r="F87">
            <v>0.91</v>
          </cell>
          <cell r="I87">
            <v>0.27500000000000002</v>
          </cell>
          <cell r="J87">
            <v>4.38</v>
          </cell>
          <cell r="K87">
            <v>1.54</v>
          </cell>
          <cell r="L87">
            <v>1.4</v>
          </cell>
          <cell r="M87">
            <v>0.3</v>
          </cell>
          <cell r="AC87">
            <v>3.16</v>
          </cell>
          <cell r="AD87">
            <v>0.16</v>
          </cell>
          <cell r="AE87">
            <v>5.34</v>
          </cell>
          <cell r="AF87">
            <v>0.77</v>
          </cell>
          <cell r="AI87">
            <v>0.28599999999999998</v>
          </cell>
          <cell r="AJ87">
            <v>4.26</v>
          </cell>
          <cell r="AK87">
            <v>1.69</v>
          </cell>
          <cell r="AL87">
            <v>1.5</v>
          </cell>
          <cell r="AM87">
            <v>0.3</v>
          </cell>
        </row>
        <row r="88">
          <cell r="C88">
            <v>3.39</v>
          </cell>
          <cell r="D88">
            <v>0.2</v>
          </cell>
          <cell r="E88">
            <v>5.18</v>
          </cell>
          <cell r="F88">
            <v>0.86</v>
          </cell>
          <cell r="I88">
            <v>0.27700000000000002</v>
          </cell>
          <cell r="J88">
            <v>4.3099999999999996</v>
          </cell>
          <cell r="K88">
            <v>1.53</v>
          </cell>
          <cell r="L88">
            <v>1.3</v>
          </cell>
          <cell r="M88">
            <v>0.4</v>
          </cell>
          <cell r="AC88">
            <v>3.29</v>
          </cell>
          <cell r="AD88">
            <v>0.17</v>
          </cell>
          <cell r="AE88">
            <v>5.34</v>
          </cell>
          <cell r="AF88">
            <v>0.86</v>
          </cell>
          <cell r="AI88">
            <v>0.28100000000000003</v>
          </cell>
          <cell r="AJ88">
            <v>4.33</v>
          </cell>
          <cell r="AK88">
            <v>1.62</v>
          </cell>
          <cell r="AL88">
            <v>1.8</v>
          </cell>
          <cell r="AM88">
            <v>0.4</v>
          </cell>
        </row>
        <row r="89">
          <cell r="C89">
            <v>3.46</v>
          </cell>
          <cell r="D89">
            <v>0.2</v>
          </cell>
          <cell r="E89">
            <v>5.23</v>
          </cell>
          <cell r="F89">
            <v>0.95</v>
          </cell>
          <cell r="I89">
            <v>0.27900000000000003</v>
          </cell>
          <cell r="J89">
            <v>4.53</v>
          </cell>
          <cell r="K89">
            <v>1.51</v>
          </cell>
          <cell r="L89">
            <v>1.4</v>
          </cell>
          <cell r="M89">
            <v>0.5</v>
          </cell>
          <cell r="AC89">
            <v>3.38</v>
          </cell>
          <cell r="AD89">
            <v>0.19</v>
          </cell>
          <cell r="AE89">
            <v>5.87</v>
          </cell>
          <cell r="AF89">
            <v>0.91</v>
          </cell>
          <cell r="AI89">
            <v>0.28599999999999998</v>
          </cell>
          <cell r="AJ89">
            <v>4.41</v>
          </cell>
          <cell r="AK89">
            <v>1.74</v>
          </cell>
          <cell r="AL89">
            <v>1.4</v>
          </cell>
          <cell r="AM89">
            <v>0.5</v>
          </cell>
        </row>
        <row r="90">
          <cell r="C90">
            <v>3.37</v>
          </cell>
          <cell r="D90">
            <v>0.22</v>
          </cell>
          <cell r="E90">
            <v>5.42</v>
          </cell>
          <cell r="F90">
            <v>0.93</v>
          </cell>
          <cell r="I90">
            <v>0.28100000000000003</v>
          </cell>
          <cell r="J90">
            <v>4.46</v>
          </cell>
          <cell r="K90">
            <v>1.61</v>
          </cell>
          <cell r="L90">
            <v>1.6</v>
          </cell>
          <cell r="M90">
            <v>0.4</v>
          </cell>
          <cell r="AC90">
            <v>3.42</v>
          </cell>
          <cell r="AD90">
            <v>0.2</v>
          </cell>
          <cell r="AE90">
            <v>5.96</v>
          </cell>
          <cell r="AF90">
            <v>1.06</v>
          </cell>
          <cell r="AI90">
            <v>0.28899999999999998</v>
          </cell>
          <cell r="AJ90">
            <v>4.72</v>
          </cell>
          <cell r="AK90">
            <v>1.74</v>
          </cell>
          <cell r="AL90">
            <v>1.6</v>
          </cell>
          <cell r="AM90">
            <v>0.3</v>
          </cell>
        </row>
        <row r="91">
          <cell r="C91">
            <v>2.96</v>
          </cell>
          <cell r="D91">
            <v>0.22</v>
          </cell>
          <cell r="E91">
            <v>5.8</v>
          </cell>
          <cell r="F91">
            <v>0.84</v>
          </cell>
          <cell r="I91">
            <v>0.27300000000000002</v>
          </cell>
          <cell r="J91">
            <v>3.95</v>
          </cell>
          <cell r="K91">
            <v>1.96</v>
          </cell>
          <cell r="L91">
            <v>1.9</v>
          </cell>
          <cell r="M91">
            <v>0.7</v>
          </cell>
          <cell r="AC91">
            <v>3.09</v>
          </cell>
          <cell r="AD91">
            <v>0.22</v>
          </cell>
          <cell r="AE91">
            <v>5.56</v>
          </cell>
          <cell r="AF91">
            <v>0.76</v>
          </cell>
          <cell r="AI91">
            <v>0.28199999999999997</v>
          </cell>
          <cell r="AJ91">
            <v>4.1399999999999997</v>
          </cell>
          <cell r="AK91">
            <v>1.8</v>
          </cell>
          <cell r="AL91">
            <v>1.6</v>
          </cell>
          <cell r="AM91">
            <v>0.4</v>
          </cell>
        </row>
        <row r="92">
          <cell r="C92">
            <v>2.96</v>
          </cell>
          <cell r="D92">
            <v>0.21</v>
          </cell>
          <cell r="E92">
            <v>5.91</v>
          </cell>
          <cell r="F92">
            <v>0.85</v>
          </cell>
          <cell r="I92">
            <v>0.27900000000000003</v>
          </cell>
          <cell r="J92">
            <v>4.04</v>
          </cell>
          <cell r="K92">
            <v>2</v>
          </cell>
          <cell r="L92">
            <v>1.9</v>
          </cell>
          <cell r="M92">
            <v>0.5</v>
          </cell>
          <cell r="AC92">
            <v>3.21</v>
          </cell>
          <cell r="AD92">
            <v>0.19</v>
          </cell>
          <cell r="AE92">
            <v>5.61</v>
          </cell>
          <cell r="AF92">
            <v>0.73</v>
          </cell>
          <cell r="AI92">
            <v>0.28299999999999997</v>
          </cell>
          <cell r="AJ92">
            <v>4.13</v>
          </cell>
          <cell r="AK92">
            <v>1.75</v>
          </cell>
          <cell r="AL92">
            <v>1.3</v>
          </cell>
          <cell r="AM92">
            <v>0.5</v>
          </cell>
        </row>
        <row r="93">
          <cell r="C93">
            <v>3.09</v>
          </cell>
          <cell r="D93">
            <v>0.22</v>
          </cell>
          <cell r="E93">
            <v>5.94</v>
          </cell>
          <cell r="F93">
            <v>0.83</v>
          </cell>
          <cell r="I93">
            <v>0.27400000000000002</v>
          </cell>
          <cell r="J93">
            <v>3.99</v>
          </cell>
          <cell r="K93">
            <v>1.92</v>
          </cell>
          <cell r="L93">
            <v>2.1</v>
          </cell>
          <cell r="M93">
            <v>0.4</v>
          </cell>
          <cell r="AC93">
            <v>3.29</v>
          </cell>
          <cell r="AD93">
            <v>0.2</v>
          </cell>
          <cell r="AE93">
            <v>5.67</v>
          </cell>
          <cell r="AF93">
            <v>0.79</v>
          </cell>
          <cell r="AI93">
            <v>0.28699999999999998</v>
          </cell>
          <cell r="AJ93">
            <v>4.26</v>
          </cell>
          <cell r="AK93">
            <v>1.72</v>
          </cell>
          <cell r="AL93">
            <v>1.3</v>
          </cell>
          <cell r="AM93">
            <v>0.4</v>
          </cell>
        </row>
        <row r="94">
          <cell r="C94">
            <v>2.89</v>
          </cell>
          <cell r="D94">
            <v>0.21</v>
          </cell>
          <cell r="E94">
            <v>5.82</v>
          </cell>
          <cell r="F94">
            <v>0.85</v>
          </cell>
          <cell r="I94">
            <v>0.27600000000000002</v>
          </cell>
          <cell r="J94">
            <v>3.99</v>
          </cell>
          <cell r="K94">
            <v>2.02</v>
          </cell>
          <cell r="L94">
            <v>1.3</v>
          </cell>
          <cell r="M94">
            <v>0.4</v>
          </cell>
          <cell r="AC94">
            <v>3.32</v>
          </cell>
          <cell r="AD94">
            <v>0.22</v>
          </cell>
          <cell r="AE94">
            <v>5.8</v>
          </cell>
          <cell r="AF94">
            <v>0.8</v>
          </cell>
          <cell r="AI94">
            <v>0.28499999999999998</v>
          </cell>
          <cell r="AJ94">
            <v>4.3099999999999996</v>
          </cell>
          <cell r="AK94">
            <v>1.74</v>
          </cell>
          <cell r="AL94">
            <v>1.5</v>
          </cell>
          <cell r="AM94">
            <v>0.4</v>
          </cell>
        </row>
        <row r="95">
          <cell r="C95">
            <v>2.98</v>
          </cell>
          <cell r="D95">
            <v>0.23</v>
          </cell>
          <cell r="E95">
            <v>5.99</v>
          </cell>
          <cell r="F95">
            <v>0.71</v>
          </cell>
          <cell r="I95">
            <v>0.27400000000000002</v>
          </cell>
          <cell r="J95">
            <v>3.77</v>
          </cell>
          <cell r="K95">
            <v>2.0099999999999998</v>
          </cell>
          <cell r="L95">
            <v>1.4</v>
          </cell>
          <cell r="M95">
            <v>0.3</v>
          </cell>
          <cell r="AC95">
            <v>3.25</v>
          </cell>
          <cell r="AD95">
            <v>0.23</v>
          </cell>
          <cell r="AE95">
            <v>5.59</v>
          </cell>
          <cell r="AF95">
            <v>0.72</v>
          </cell>
          <cell r="AI95">
            <v>0.28499999999999998</v>
          </cell>
          <cell r="AJ95">
            <v>4.12</v>
          </cell>
          <cell r="AK95">
            <v>1.72</v>
          </cell>
          <cell r="AL95">
            <v>1.5</v>
          </cell>
          <cell r="AM95">
            <v>0.5</v>
          </cell>
        </row>
        <row r="96">
          <cell r="C96">
            <v>2.82</v>
          </cell>
          <cell r="D96">
            <v>0.24</v>
          </cell>
          <cell r="E96">
            <v>5.89</v>
          </cell>
          <cell r="F96">
            <v>0.61</v>
          </cell>
          <cell r="I96">
            <v>0.26900000000000002</v>
          </cell>
          <cell r="J96">
            <v>3.42</v>
          </cell>
          <cell r="K96">
            <v>2.09</v>
          </cell>
          <cell r="L96">
            <v>1.3</v>
          </cell>
          <cell r="M96">
            <v>0.4</v>
          </cell>
          <cell r="AC96">
            <v>3.33</v>
          </cell>
          <cell r="AD96">
            <v>0.26</v>
          </cell>
          <cell r="AE96">
            <v>5.8</v>
          </cell>
          <cell r="AF96">
            <v>0.89</v>
          </cell>
          <cell r="AI96">
            <v>0.29399999999999998</v>
          </cell>
          <cell r="AJ96">
            <v>4.5999999999999996</v>
          </cell>
          <cell r="AK96">
            <v>1.74</v>
          </cell>
          <cell r="AL96">
            <v>1.9</v>
          </cell>
          <cell r="AM96">
            <v>0.5</v>
          </cell>
        </row>
        <row r="97">
          <cell r="C97">
            <v>3.45</v>
          </cell>
          <cell r="D97">
            <v>0.23</v>
          </cell>
          <cell r="E97">
            <v>5.77</v>
          </cell>
          <cell r="F97">
            <v>0.8</v>
          </cell>
          <cell r="I97">
            <v>0.27600000000000002</v>
          </cell>
          <cell r="J97">
            <v>4.07</v>
          </cell>
          <cell r="K97">
            <v>1.67</v>
          </cell>
          <cell r="L97">
            <v>2</v>
          </cell>
          <cell r="M97">
            <v>0.5</v>
          </cell>
          <cell r="AC97">
            <v>3.48</v>
          </cell>
          <cell r="AD97">
            <v>0.27</v>
          </cell>
          <cell r="AE97">
            <v>6.18</v>
          </cell>
          <cell r="AF97">
            <v>1.03</v>
          </cell>
          <cell r="AI97">
            <v>0.3</v>
          </cell>
          <cell r="AJ97">
            <v>4.92</v>
          </cell>
          <cell r="AK97">
            <v>1.78</v>
          </cell>
          <cell r="AL97">
            <v>1.9</v>
          </cell>
          <cell r="AM97">
            <v>0.4</v>
          </cell>
        </row>
        <row r="98">
          <cell r="C98">
            <v>3.53</v>
          </cell>
          <cell r="D98">
            <v>0.21</v>
          </cell>
          <cell r="E98">
            <v>5.75</v>
          </cell>
          <cell r="F98">
            <v>0.88</v>
          </cell>
          <cell r="I98">
            <v>0.28100000000000003</v>
          </cell>
          <cell r="J98">
            <v>4.34</v>
          </cell>
          <cell r="K98">
            <v>1.63</v>
          </cell>
          <cell r="L98">
            <v>1.4</v>
          </cell>
          <cell r="M98">
            <v>0.3</v>
          </cell>
          <cell r="AC98">
            <v>3.53</v>
          </cell>
          <cell r="AD98">
            <v>0.3</v>
          </cell>
          <cell r="AE98">
            <v>6.3</v>
          </cell>
          <cell r="AF98">
            <v>1.01</v>
          </cell>
          <cell r="AI98">
            <v>0.29799999999999999</v>
          </cell>
          <cell r="AJ98">
            <v>4.8499999999999996</v>
          </cell>
          <cell r="AK98">
            <v>1.79</v>
          </cell>
          <cell r="AL98">
            <v>1.9</v>
          </cell>
          <cell r="AM98">
            <v>0.4</v>
          </cell>
        </row>
        <row r="99">
          <cell r="C99">
            <v>3.23</v>
          </cell>
          <cell r="D99">
            <v>0.21</v>
          </cell>
          <cell r="E99">
            <v>5.41</v>
          </cell>
          <cell r="F99">
            <v>0.74</v>
          </cell>
          <cell r="I99">
            <v>0.27600000000000002</v>
          </cell>
          <cell r="J99">
            <v>3.89</v>
          </cell>
          <cell r="K99">
            <v>1.67</v>
          </cell>
          <cell r="L99">
            <v>1.9</v>
          </cell>
          <cell r="M99">
            <v>0.5</v>
          </cell>
          <cell r="AC99">
            <v>3.55</v>
          </cell>
          <cell r="AD99">
            <v>0.31</v>
          </cell>
          <cell r="AE99">
            <v>6.46</v>
          </cell>
          <cell r="AF99">
            <v>1.0900000000000001</v>
          </cell>
          <cell r="AI99">
            <v>0.30099999999999999</v>
          </cell>
          <cell r="AJ99">
            <v>5.04</v>
          </cell>
          <cell r="AK99">
            <v>1.82</v>
          </cell>
          <cell r="AL99">
            <v>2.2000000000000002</v>
          </cell>
          <cell r="AM99">
            <v>0.4</v>
          </cell>
        </row>
        <row r="100">
          <cell r="C100">
            <v>3.15</v>
          </cell>
          <cell r="D100">
            <v>0.2</v>
          </cell>
          <cell r="E100">
            <v>5.57</v>
          </cell>
          <cell r="F100">
            <v>0.68</v>
          </cell>
          <cell r="I100">
            <v>0.27200000000000002</v>
          </cell>
          <cell r="J100">
            <v>3.69</v>
          </cell>
          <cell r="K100">
            <v>1.77</v>
          </cell>
          <cell r="L100">
            <v>1.7</v>
          </cell>
          <cell r="M100">
            <v>0.4</v>
          </cell>
          <cell r="AC100">
            <v>3.46</v>
          </cell>
          <cell r="AD100">
            <v>0.32</v>
          </cell>
          <cell r="AE100">
            <v>6.61</v>
          </cell>
          <cell r="AF100">
            <v>1.02</v>
          </cell>
          <cell r="AI100">
            <v>0.30099999999999999</v>
          </cell>
          <cell r="AJ100">
            <v>4.7699999999999996</v>
          </cell>
          <cell r="AK100">
            <v>1.91</v>
          </cell>
          <cell r="AL100">
            <v>1.7</v>
          </cell>
          <cell r="AM100">
            <v>0.3</v>
          </cell>
        </row>
        <row r="101">
          <cell r="C101">
            <v>3.37</v>
          </cell>
          <cell r="D101">
            <v>0.19</v>
          </cell>
          <cell r="E101">
            <v>5.24</v>
          </cell>
          <cell r="F101">
            <v>0.8</v>
          </cell>
          <cell r="I101">
            <v>0.28100000000000003</v>
          </cell>
          <cell r="J101">
            <v>4.21</v>
          </cell>
          <cell r="K101">
            <v>1.55</v>
          </cell>
          <cell r="L101">
            <v>1.5</v>
          </cell>
          <cell r="M101">
            <v>0.3</v>
          </cell>
          <cell r="AC101">
            <v>3.38</v>
          </cell>
          <cell r="AD101">
            <v>0.33</v>
          </cell>
          <cell r="AE101">
            <v>6.56</v>
          </cell>
          <cell r="AF101">
            <v>1.04</v>
          </cell>
          <cell r="AI101">
            <v>0.29899999999999999</v>
          </cell>
          <cell r="AJ101">
            <v>4.79</v>
          </cell>
          <cell r="AK101">
            <v>1.94</v>
          </cell>
          <cell r="AL101">
            <v>2.2000000000000002</v>
          </cell>
          <cell r="AM101">
            <v>0.5</v>
          </cell>
        </row>
        <row r="102">
          <cell r="C102">
            <v>3.33</v>
          </cell>
          <cell r="D102">
            <v>0.2</v>
          </cell>
          <cell r="E102">
            <v>5.01</v>
          </cell>
          <cell r="F102">
            <v>0.68</v>
          </cell>
          <cell r="I102">
            <v>0.28199999999999997</v>
          </cell>
          <cell r="J102">
            <v>4.12</v>
          </cell>
          <cell r="K102">
            <v>1.5</v>
          </cell>
          <cell r="L102">
            <v>1.6</v>
          </cell>
          <cell r="M102">
            <v>0.5</v>
          </cell>
          <cell r="AC102">
            <v>3.68</v>
          </cell>
          <cell r="AD102">
            <v>0.33</v>
          </cell>
          <cell r="AE102">
            <v>6.41</v>
          </cell>
          <cell r="AF102">
            <v>1.1399999999999999</v>
          </cell>
          <cell r="AI102">
            <v>0.30199999999999999</v>
          </cell>
          <cell r="AJ102">
            <v>5.08</v>
          </cell>
          <cell r="AK102">
            <v>1.74</v>
          </cell>
          <cell r="AL102">
            <v>1.9</v>
          </cell>
          <cell r="AM102">
            <v>0.6</v>
          </cell>
        </row>
        <row r="103">
          <cell r="C103">
            <v>3.46</v>
          </cell>
          <cell r="D103">
            <v>0.2</v>
          </cell>
          <cell r="E103">
            <v>4.9800000000000004</v>
          </cell>
          <cell r="F103">
            <v>0.7</v>
          </cell>
          <cell r="I103">
            <v>0.28199999999999997</v>
          </cell>
          <cell r="J103">
            <v>4.21</v>
          </cell>
          <cell r="K103">
            <v>1.44</v>
          </cell>
          <cell r="L103">
            <v>1.8</v>
          </cell>
          <cell r="M103">
            <v>0.5</v>
          </cell>
          <cell r="AC103">
            <v>3.75</v>
          </cell>
          <cell r="AD103">
            <v>0.32</v>
          </cell>
          <cell r="AE103">
            <v>6.45</v>
          </cell>
          <cell r="AF103">
            <v>1.17</v>
          </cell>
          <cell r="AI103">
            <v>0.3</v>
          </cell>
          <cell r="AJ103">
            <v>5.14</v>
          </cell>
          <cell r="AK103">
            <v>1.72</v>
          </cell>
          <cell r="AL103">
            <v>1.6</v>
          </cell>
          <cell r="AM103">
            <v>0.4</v>
          </cell>
        </row>
        <row r="104">
          <cell r="C104">
            <v>3.2</v>
          </cell>
          <cell r="D104">
            <v>0.18</v>
          </cell>
          <cell r="E104">
            <v>4.83</v>
          </cell>
          <cell r="F104">
            <v>0.57999999999999996</v>
          </cell>
          <cell r="I104">
            <v>0.28100000000000003</v>
          </cell>
          <cell r="J104">
            <v>3.99</v>
          </cell>
          <cell r="K104">
            <v>1.51</v>
          </cell>
          <cell r="L104">
            <v>2</v>
          </cell>
          <cell r="M104">
            <v>0.5</v>
          </cell>
          <cell r="AC104">
            <v>3.25</v>
          </cell>
          <cell r="AD104">
            <v>0.39</v>
          </cell>
          <cell r="AE104">
            <v>6.67</v>
          </cell>
          <cell r="AF104">
            <v>1.1200000000000001</v>
          </cell>
          <cell r="AI104">
            <v>0.29599999999999999</v>
          </cell>
          <cell r="AJ104">
            <v>4.78</v>
          </cell>
          <cell r="AK104">
            <v>2.0499999999999998</v>
          </cell>
          <cell r="AL104">
            <v>1.7</v>
          </cell>
          <cell r="AM104">
            <v>0.4</v>
          </cell>
        </row>
        <row r="105">
          <cell r="C105">
            <v>3.27</v>
          </cell>
          <cell r="D105">
            <v>0.19</v>
          </cell>
          <cell r="E105">
            <v>5.16</v>
          </cell>
          <cell r="F105">
            <v>0.87</v>
          </cell>
          <cell r="I105">
            <v>0.28699999999999998</v>
          </cell>
          <cell r="J105">
            <v>4.47</v>
          </cell>
          <cell r="K105">
            <v>1.58</v>
          </cell>
          <cell r="L105">
            <v>1.8</v>
          </cell>
          <cell r="M105">
            <v>0.6</v>
          </cell>
          <cell r="AC105">
            <v>3.35</v>
          </cell>
          <cell r="AD105">
            <v>0.36</v>
          </cell>
          <cell r="AE105">
            <v>6.47</v>
          </cell>
          <cell r="AF105">
            <v>1.04</v>
          </cell>
          <cell r="AI105">
            <v>0.29299999999999998</v>
          </cell>
          <cell r="AJ105">
            <v>4.62</v>
          </cell>
          <cell r="AK105">
            <v>1.93</v>
          </cell>
          <cell r="AL105">
            <v>2</v>
          </cell>
          <cell r="AM105">
            <v>0.4</v>
          </cell>
        </row>
        <row r="106">
          <cell r="C106">
            <v>3.23</v>
          </cell>
          <cell r="D106">
            <v>0.18</v>
          </cell>
          <cell r="E106">
            <v>4.7699999999999996</v>
          </cell>
          <cell r="F106">
            <v>0.7</v>
          </cell>
          <cell r="I106">
            <v>0.28000000000000003</v>
          </cell>
          <cell r="J106">
            <v>4.0999999999999996</v>
          </cell>
          <cell r="K106">
            <v>1.48</v>
          </cell>
          <cell r="L106">
            <v>1.7</v>
          </cell>
          <cell r="M106">
            <v>0.5</v>
          </cell>
          <cell r="AC106">
            <v>3.27</v>
          </cell>
          <cell r="AD106">
            <v>0.38</v>
          </cell>
          <cell r="AE106">
            <v>6.34</v>
          </cell>
          <cell r="AF106">
            <v>1.07</v>
          </cell>
          <cell r="AI106">
            <v>0.29399999999999998</v>
          </cell>
          <cell r="AJ106">
            <v>4.7300000000000004</v>
          </cell>
          <cell r="AK106">
            <v>1.94</v>
          </cell>
          <cell r="AL106">
            <v>2.4</v>
          </cell>
          <cell r="AM106">
            <v>0.5</v>
          </cell>
        </row>
        <row r="107">
          <cell r="C107">
            <v>3.24</v>
          </cell>
          <cell r="D107">
            <v>0.18</v>
          </cell>
          <cell r="E107">
            <v>4.7699999999999996</v>
          </cell>
          <cell r="F107">
            <v>0.82</v>
          </cell>
          <cell r="I107">
            <v>0.28599999999999998</v>
          </cell>
          <cell r="J107">
            <v>4.46</v>
          </cell>
          <cell r="K107">
            <v>1.47</v>
          </cell>
          <cell r="L107">
            <v>1.8</v>
          </cell>
          <cell r="M107">
            <v>0.5</v>
          </cell>
          <cell r="AC107">
            <v>3.34</v>
          </cell>
          <cell r="AD107">
            <v>0.38</v>
          </cell>
          <cell r="AE107">
            <v>6.55</v>
          </cell>
          <cell r="AF107">
            <v>1.1200000000000001</v>
          </cell>
          <cell r="AI107">
            <v>0.29699999999999999</v>
          </cell>
          <cell r="AJ107">
            <v>4.8099999999999996</v>
          </cell>
          <cell r="AK107">
            <v>1.96</v>
          </cell>
          <cell r="AL107">
            <v>2.1</v>
          </cell>
          <cell r="AM107">
            <v>0.4</v>
          </cell>
        </row>
        <row r="108">
          <cell r="C108">
            <v>3.13</v>
          </cell>
          <cell r="D108">
            <v>0.16</v>
          </cell>
          <cell r="E108">
            <v>4.8</v>
          </cell>
          <cell r="F108">
            <v>0.73</v>
          </cell>
          <cell r="I108">
            <v>0.28699999999999998</v>
          </cell>
          <cell r="J108">
            <v>4.29</v>
          </cell>
          <cell r="K108">
            <v>1.53</v>
          </cell>
          <cell r="L108">
            <v>1.5</v>
          </cell>
          <cell r="M108">
            <v>0.5</v>
          </cell>
          <cell r="AC108">
            <v>3.13</v>
          </cell>
          <cell r="AD108">
            <v>0.37</v>
          </cell>
          <cell r="AE108">
            <v>6.3</v>
          </cell>
          <cell r="AF108">
            <v>1.03</v>
          </cell>
          <cell r="AI108">
            <v>0.29499999999999998</v>
          </cell>
          <cell r="AJ108">
            <v>4.59</v>
          </cell>
          <cell r="AK108">
            <v>2.02</v>
          </cell>
          <cell r="AL108">
            <v>1.7</v>
          </cell>
          <cell r="AM108">
            <v>0.2</v>
          </cell>
        </row>
        <row r="109">
          <cell r="C109">
            <v>3.18</v>
          </cell>
          <cell r="D109">
            <v>0.17</v>
          </cell>
          <cell r="E109">
            <v>4.75</v>
          </cell>
          <cell r="F109">
            <v>0.64</v>
          </cell>
          <cell r="I109">
            <v>0.27900000000000003</v>
          </cell>
          <cell r="J109">
            <v>4</v>
          </cell>
          <cell r="K109">
            <v>1.49</v>
          </cell>
          <cell r="L109">
            <v>1.7</v>
          </cell>
          <cell r="M109">
            <v>0.6</v>
          </cell>
          <cell r="AC109">
            <v>3.26</v>
          </cell>
          <cell r="AD109">
            <v>0.37</v>
          </cell>
          <cell r="AE109">
            <v>6.52</v>
          </cell>
          <cell r="AF109">
            <v>1.1100000000000001</v>
          </cell>
          <cell r="AI109">
            <v>0.30099999999999999</v>
          </cell>
          <cell r="AJ109">
            <v>4.8600000000000003</v>
          </cell>
          <cell r="AK109">
            <v>2</v>
          </cell>
          <cell r="AL109">
            <v>1.4</v>
          </cell>
          <cell r="AM109">
            <v>0.4</v>
          </cell>
        </row>
        <row r="110">
          <cell r="C110">
            <v>3.16</v>
          </cell>
          <cell r="D110">
            <v>0.16</v>
          </cell>
          <cell r="E110">
            <v>5.04</v>
          </cell>
          <cell r="F110">
            <v>0.8</v>
          </cell>
          <cell r="I110">
            <v>0.28399999999999997</v>
          </cell>
          <cell r="J110">
            <v>4.3</v>
          </cell>
          <cell r="K110">
            <v>1.6</v>
          </cell>
          <cell r="L110">
            <v>2.1</v>
          </cell>
          <cell r="M110">
            <v>0.5</v>
          </cell>
          <cell r="AC110">
            <v>3.31</v>
          </cell>
          <cell r="AD110">
            <v>0.36</v>
          </cell>
          <cell r="AE110">
            <v>6.62</v>
          </cell>
          <cell r="AF110">
            <v>1.02</v>
          </cell>
          <cell r="AI110">
            <v>0.30199999999999999</v>
          </cell>
          <cell r="AJ110">
            <v>4.8</v>
          </cell>
          <cell r="AK110">
            <v>2</v>
          </cell>
          <cell r="AL110">
            <v>1.8</v>
          </cell>
          <cell r="AM110">
            <v>0.4</v>
          </cell>
        </row>
        <row r="111">
          <cell r="C111">
            <v>3.2</v>
          </cell>
          <cell r="D111">
            <v>0.17</v>
          </cell>
          <cell r="E111">
            <v>5.15</v>
          </cell>
          <cell r="F111">
            <v>0.78</v>
          </cell>
          <cell r="I111">
            <v>0.28499999999999998</v>
          </cell>
          <cell r="J111">
            <v>4.3099999999999996</v>
          </cell>
          <cell r="K111">
            <v>1.61</v>
          </cell>
          <cell r="L111">
            <v>1.5</v>
          </cell>
          <cell r="M111">
            <v>0.4</v>
          </cell>
          <cell r="AC111">
            <v>3.36</v>
          </cell>
          <cell r="AD111">
            <v>0.34</v>
          </cell>
          <cell r="AE111">
            <v>6.77</v>
          </cell>
          <cell r="AF111">
            <v>1</v>
          </cell>
          <cell r="AI111">
            <v>0.3</v>
          </cell>
          <cell r="AJ111">
            <v>4.6500000000000004</v>
          </cell>
          <cell r="AK111">
            <v>2.0099999999999998</v>
          </cell>
          <cell r="AL111">
            <v>1.7</v>
          </cell>
          <cell r="AM111">
            <v>0.4</v>
          </cell>
        </row>
        <row r="112">
          <cell r="C112">
            <v>3.16</v>
          </cell>
          <cell r="D112">
            <v>0.16</v>
          </cell>
          <cell r="E112">
            <v>5.34</v>
          </cell>
          <cell r="F112">
            <v>0.77</v>
          </cell>
          <cell r="I112">
            <v>0.28599999999999998</v>
          </cell>
          <cell r="J112">
            <v>4.26</v>
          </cell>
          <cell r="K112">
            <v>1.69</v>
          </cell>
          <cell r="L112">
            <v>1.5</v>
          </cell>
          <cell r="M112">
            <v>0.3</v>
          </cell>
          <cell r="AC112">
            <v>3.42</v>
          </cell>
          <cell r="AD112">
            <v>0.33</v>
          </cell>
          <cell r="AE112">
            <v>6.91</v>
          </cell>
          <cell r="AF112">
            <v>1.04</v>
          </cell>
          <cell r="AI112">
            <v>0.29899999999999999</v>
          </cell>
          <cell r="AJ112">
            <v>4.6100000000000003</v>
          </cell>
          <cell r="AK112">
            <v>2.02</v>
          </cell>
          <cell r="AL112">
            <v>1.7</v>
          </cell>
          <cell r="AM112">
            <v>0.5</v>
          </cell>
        </row>
        <row r="113">
          <cell r="C113">
            <v>3.29</v>
          </cell>
          <cell r="D113">
            <v>0.17</v>
          </cell>
          <cell r="E113">
            <v>5.34</v>
          </cell>
          <cell r="F113">
            <v>0.86</v>
          </cell>
          <cell r="I113">
            <v>0.28100000000000003</v>
          </cell>
          <cell r="J113">
            <v>4.33</v>
          </cell>
          <cell r="K113">
            <v>1.62</v>
          </cell>
          <cell r="L113">
            <v>1.8</v>
          </cell>
          <cell r="M113">
            <v>0.4</v>
          </cell>
          <cell r="AC113">
            <v>3.25</v>
          </cell>
          <cell r="AD113">
            <v>0.32</v>
          </cell>
          <cell r="AE113">
            <v>7.06</v>
          </cell>
          <cell r="AF113">
            <v>0.95</v>
          </cell>
          <cell r="AI113">
            <v>0.29699999999999999</v>
          </cell>
          <cell r="AJ113">
            <v>4.38</v>
          </cell>
          <cell r="AK113">
            <v>2.17</v>
          </cell>
          <cell r="AL113">
            <v>2.1</v>
          </cell>
          <cell r="AM113">
            <v>0.4</v>
          </cell>
        </row>
        <row r="114">
          <cell r="C114">
            <v>3.38</v>
          </cell>
          <cell r="D114">
            <v>0.19</v>
          </cell>
          <cell r="E114">
            <v>5.87</v>
          </cell>
          <cell r="F114">
            <v>0.91</v>
          </cell>
          <cell r="I114">
            <v>0.28599999999999998</v>
          </cell>
          <cell r="J114">
            <v>4.41</v>
          </cell>
          <cell r="K114">
            <v>1.74</v>
          </cell>
          <cell r="L114">
            <v>1.4</v>
          </cell>
          <cell r="M114">
            <v>0.5</v>
          </cell>
          <cell r="AC114">
            <v>3.09</v>
          </cell>
          <cell r="AD114">
            <v>0.32</v>
          </cell>
          <cell r="AE114">
            <v>7.1</v>
          </cell>
          <cell r="AF114">
            <v>0.94</v>
          </cell>
          <cell r="AI114">
            <v>0.29499999999999998</v>
          </cell>
          <cell r="AJ114">
            <v>4.28</v>
          </cell>
          <cell r="AK114">
            <v>2.2999999999999998</v>
          </cell>
          <cell r="AL114">
            <v>2</v>
          </cell>
          <cell r="AM114">
            <v>0.4</v>
          </cell>
        </row>
        <row r="115">
          <cell r="C115">
            <v>3.42</v>
          </cell>
          <cell r="D115">
            <v>0.2</v>
          </cell>
          <cell r="E115">
            <v>5.96</v>
          </cell>
          <cell r="F115">
            <v>1.06</v>
          </cell>
          <cell r="I115">
            <v>0.28899999999999998</v>
          </cell>
          <cell r="J115">
            <v>4.72</v>
          </cell>
          <cell r="K115">
            <v>1.74</v>
          </cell>
          <cell r="L115">
            <v>1.6</v>
          </cell>
          <cell r="M115">
            <v>0.3</v>
          </cell>
          <cell r="AC115">
            <v>3.03</v>
          </cell>
          <cell r="AD115">
            <v>0.31</v>
          </cell>
          <cell r="AE115">
            <v>7.5</v>
          </cell>
          <cell r="AF115">
            <v>1.02</v>
          </cell>
          <cell r="AI115">
            <v>0.29699999999999999</v>
          </cell>
          <cell r="AJ115">
            <v>4.32</v>
          </cell>
          <cell r="AK115">
            <v>2.48</v>
          </cell>
          <cell r="AL115">
            <v>1.4</v>
          </cell>
          <cell r="AM115">
            <v>0.3</v>
          </cell>
        </row>
        <row r="116">
          <cell r="C116">
            <v>3.09</v>
          </cell>
          <cell r="D116">
            <v>0.22</v>
          </cell>
          <cell r="E116">
            <v>5.56</v>
          </cell>
          <cell r="F116">
            <v>0.76</v>
          </cell>
          <cell r="I116">
            <v>0.28199999999999997</v>
          </cell>
          <cell r="J116">
            <v>4.1399999999999997</v>
          </cell>
          <cell r="K116">
            <v>1.8</v>
          </cell>
          <cell r="L116">
            <v>1.6</v>
          </cell>
          <cell r="M116">
            <v>0.4</v>
          </cell>
          <cell r="AC116">
            <v>3.01</v>
          </cell>
          <cell r="AD116">
            <v>0.32</v>
          </cell>
          <cell r="AE116">
            <v>7.55</v>
          </cell>
          <cell r="AF116">
            <v>0.96</v>
          </cell>
          <cell r="AI116">
            <v>0.29699999999999999</v>
          </cell>
          <cell r="AJ116">
            <v>4.17</v>
          </cell>
          <cell r="AK116">
            <v>2.5099999999999998</v>
          </cell>
          <cell r="AL116">
            <v>2.1</v>
          </cell>
          <cell r="AM116">
            <v>0.4</v>
          </cell>
        </row>
        <row r="117">
          <cell r="C117">
            <v>3.21</v>
          </cell>
          <cell r="D117">
            <v>0.19</v>
          </cell>
          <cell r="E117">
            <v>5.61</v>
          </cell>
          <cell r="F117">
            <v>0.73</v>
          </cell>
          <cell r="I117">
            <v>0.28299999999999997</v>
          </cell>
          <cell r="J117">
            <v>4.13</v>
          </cell>
          <cell r="K117">
            <v>1.75</v>
          </cell>
          <cell r="L117">
            <v>1.3</v>
          </cell>
          <cell r="M117">
            <v>0.5</v>
          </cell>
          <cell r="AC117">
            <v>2.88</v>
          </cell>
          <cell r="AD117">
            <v>0.34</v>
          </cell>
          <cell r="AE117">
            <v>7.7</v>
          </cell>
          <cell r="AF117">
            <v>0.86</v>
          </cell>
          <cell r="AI117">
            <v>0.29799999999999999</v>
          </cell>
          <cell r="AJ117">
            <v>4.07</v>
          </cell>
          <cell r="AK117">
            <v>2.67</v>
          </cell>
          <cell r="AL117">
            <v>1.5</v>
          </cell>
          <cell r="AM117">
            <v>0.3</v>
          </cell>
        </row>
        <row r="118">
          <cell r="C118">
            <v>3.29</v>
          </cell>
          <cell r="D118">
            <v>0.2</v>
          </cell>
          <cell r="E118">
            <v>5.67</v>
          </cell>
          <cell r="F118">
            <v>0.79</v>
          </cell>
          <cell r="I118">
            <v>0.28699999999999998</v>
          </cell>
          <cell r="J118">
            <v>4.26</v>
          </cell>
          <cell r="K118">
            <v>1.72</v>
          </cell>
          <cell r="L118">
            <v>1.3</v>
          </cell>
          <cell r="M118">
            <v>0.4</v>
          </cell>
          <cell r="AC118">
            <v>2.9</v>
          </cell>
          <cell r="AD118">
            <v>0.33</v>
          </cell>
          <cell r="AE118">
            <v>7.71</v>
          </cell>
          <cell r="AF118">
            <v>1.01</v>
          </cell>
          <cell r="AI118">
            <v>0.29899999999999999</v>
          </cell>
          <cell r="AJ118">
            <v>4.25</v>
          </cell>
          <cell r="AK118">
            <v>2.66</v>
          </cell>
          <cell r="AL118">
            <v>2</v>
          </cell>
          <cell r="AM118">
            <v>0.3</v>
          </cell>
        </row>
        <row r="119">
          <cell r="C119">
            <v>3.32</v>
          </cell>
          <cell r="D119">
            <v>0.22</v>
          </cell>
          <cell r="E119">
            <v>5.8</v>
          </cell>
          <cell r="F119">
            <v>0.8</v>
          </cell>
          <cell r="I119">
            <v>0.28499999999999998</v>
          </cell>
          <cell r="J119">
            <v>4.3099999999999996</v>
          </cell>
          <cell r="K119">
            <v>1.74</v>
          </cell>
          <cell r="L119">
            <v>1.5</v>
          </cell>
          <cell r="M119">
            <v>0.4</v>
          </cell>
          <cell r="AC119">
            <v>3.11</v>
          </cell>
          <cell r="AD119">
            <v>0.34</v>
          </cell>
          <cell r="AE119">
            <v>8.0299999999999994</v>
          </cell>
          <cell r="AF119">
            <v>1.1599999999999999</v>
          </cell>
          <cell r="AI119">
            <v>0.3</v>
          </cell>
          <cell r="AJ119">
            <v>4.4800000000000004</v>
          </cell>
          <cell r="AK119">
            <v>2.58</v>
          </cell>
          <cell r="AL119">
            <v>1.6</v>
          </cell>
          <cell r="AM119">
            <v>0.4</v>
          </cell>
        </row>
        <row r="120">
          <cell r="C120">
            <v>3.25</v>
          </cell>
          <cell r="D120">
            <v>0.23</v>
          </cell>
          <cell r="E120">
            <v>5.59</v>
          </cell>
          <cell r="F120">
            <v>0.72</v>
          </cell>
          <cell r="I120">
            <v>0.28499999999999998</v>
          </cell>
          <cell r="J120">
            <v>4.12</v>
          </cell>
          <cell r="K120">
            <v>1.72</v>
          </cell>
          <cell r="L120">
            <v>1.5</v>
          </cell>
          <cell r="M120">
            <v>0.5</v>
          </cell>
          <cell r="AC120">
            <v>3.26</v>
          </cell>
          <cell r="AD120">
            <v>0.36</v>
          </cell>
          <cell r="AE120">
            <v>8.25</v>
          </cell>
          <cell r="AF120">
            <v>1.26</v>
          </cell>
          <cell r="AI120">
            <v>0.3</v>
          </cell>
          <cell r="AJ120">
            <v>4.6500000000000004</v>
          </cell>
          <cell r="AK120">
            <v>2.5299999999999998</v>
          </cell>
          <cell r="AL120">
            <v>1.8</v>
          </cell>
          <cell r="AM120">
            <v>0.3</v>
          </cell>
        </row>
        <row r="121">
          <cell r="C121">
            <v>3.33</v>
          </cell>
          <cell r="D121">
            <v>0.26</v>
          </cell>
          <cell r="E121">
            <v>5.8</v>
          </cell>
          <cell r="F121">
            <v>0.89</v>
          </cell>
          <cell r="I121">
            <v>0.29399999999999998</v>
          </cell>
          <cell r="J121">
            <v>4.5999999999999996</v>
          </cell>
          <cell r="K121">
            <v>1.74</v>
          </cell>
          <cell r="L121">
            <v>1.9</v>
          </cell>
          <cell r="M121">
            <v>0.5</v>
          </cell>
          <cell r="AC121">
            <v>3.23</v>
          </cell>
          <cell r="AD121">
            <v>0.4</v>
          </cell>
          <cell r="AE121">
            <v>8.48</v>
          </cell>
          <cell r="AF121">
            <v>1.1499999999999999</v>
          </cell>
          <cell r="AI121">
            <v>0.29499999999999998</v>
          </cell>
          <cell r="AJ121">
            <v>4.45</v>
          </cell>
          <cell r="AK121">
            <v>2.63</v>
          </cell>
          <cell r="AL121">
            <v>1.7</v>
          </cell>
          <cell r="AM121">
            <v>0.4</v>
          </cell>
        </row>
        <row r="122">
          <cell r="C122">
            <v>3.48</v>
          </cell>
          <cell r="D122">
            <v>0.27</v>
          </cell>
          <cell r="E122">
            <v>6.18</v>
          </cell>
          <cell r="F122">
            <v>1.03</v>
          </cell>
          <cell r="I122">
            <v>0.3</v>
          </cell>
          <cell r="J122">
            <v>4.92</v>
          </cell>
          <cell r="K122">
            <v>1.78</v>
          </cell>
          <cell r="L122">
            <v>1.9</v>
          </cell>
          <cell r="M122">
            <v>0.4</v>
          </cell>
          <cell r="AC122">
            <v>3.27</v>
          </cell>
          <cell r="AD122">
            <v>0.41</v>
          </cell>
          <cell r="AE122">
            <v>8.81</v>
          </cell>
          <cell r="AF122">
            <v>1.39</v>
          </cell>
          <cell r="AI122">
            <v>0.29799999999999999</v>
          </cell>
          <cell r="AJ122">
            <v>4.83</v>
          </cell>
          <cell r="AK122">
            <v>2.69</v>
          </cell>
          <cell r="AL122">
            <v>2.2000000000000002</v>
          </cell>
          <cell r="AM122">
            <v>0.4</v>
          </cell>
        </row>
        <row r="123">
          <cell r="C123">
            <v>3.53</v>
          </cell>
          <cell r="D123">
            <v>0.3</v>
          </cell>
          <cell r="E123">
            <v>6.3</v>
          </cell>
          <cell r="F123">
            <v>1.01</v>
          </cell>
          <cell r="I123">
            <v>0.29799999999999999</v>
          </cell>
          <cell r="J123">
            <v>4.8499999999999996</v>
          </cell>
          <cell r="K123">
            <v>1.79</v>
          </cell>
          <cell r="L123">
            <v>1.9</v>
          </cell>
          <cell r="M123">
            <v>0.4</v>
          </cell>
          <cell r="AC123">
            <v>3.39</v>
          </cell>
          <cell r="AD123">
            <v>0.46</v>
          </cell>
          <cell r="AE123">
            <v>8.68</v>
          </cell>
          <cell r="AF123">
            <v>1.28</v>
          </cell>
          <cell r="AI123">
            <v>0.29199999999999998</v>
          </cell>
          <cell r="AJ123">
            <v>4.6500000000000004</v>
          </cell>
          <cell r="AK123">
            <v>2.56</v>
          </cell>
          <cell r="AL123">
            <v>2.1</v>
          </cell>
          <cell r="AM123">
            <v>0.5</v>
          </cell>
        </row>
        <row r="124">
          <cell r="C124">
            <v>3.55</v>
          </cell>
          <cell r="D124">
            <v>0.31</v>
          </cell>
          <cell r="E124">
            <v>6.46</v>
          </cell>
          <cell r="F124">
            <v>1.0900000000000001</v>
          </cell>
          <cell r="I124">
            <v>0.30099999999999999</v>
          </cell>
          <cell r="J124">
            <v>5.04</v>
          </cell>
          <cell r="K124">
            <v>1.82</v>
          </cell>
          <cell r="L124">
            <v>2.2000000000000002</v>
          </cell>
          <cell r="M124">
            <v>0.4</v>
          </cell>
          <cell r="AC124">
            <v>3.28</v>
          </cell>
          <cell r="AD124">
            <v>0.43</v>
          </cell>
          <cell r="AE124">
            <v>8.93</v>
          </cell>
          <cell r="AF124">
            <v>1.17</v>
          </cell>
          <cell r="AI124">
            <v>0.28899999999999998</v>
          </cell>
          <cell r="AJ124">
            <v>4.41</v>
          </cell>
          <cell r="AK124">
            <v>2.72</v>
          </cell>
          <cell r="AL124">
            <v>2.1</v>
          </cell>
          <cell r="AM124">
            <v>0.3</v>
          </cell>
        </row>
        <row r="125">
          <cell r="C125">
            <v>3.46</v>
          </cell>
          <cell r="D125">
            <v>0.32</v>
          </cell>
          <cell r="E125">
            <v>6.61</v>
          </cell>
          <cell r="F125">
            <v>1.02</v>
          </cell>
          <cell r="I125">
            <v>0.30099999999999999</v>
          </cell>
          <cell r="J125">
            <v>4.7699999999999996</v>
          </cell>
          <cell r="K125">
            <v>1.91</v>
          </cell>
          <cell r="L125">
            <v>1.7</v>
          </cell>
          <cell r="M125">
            <v>0.3</v>
          </cell>
        </row>
        <row r="126">
          <cell r="C126">
            <v>3.38</v>
          </cell>
          <cell r="D126">
            <v>0.33</v>
          </cell>
          <cell r="E126">
            <v>6.56</v>
          </cell>
          <cell r="F126">
            <v>1.04</v>
          </cell>
          <cell r="I126">
            <v>0.29899999999999999</v>
          </cell>
          <cell r="J126">
            <v>4.79</v>
          </cell>
          <cell r="K126">
            <v>1.94</v>
          </cell>
          <cell r="L126">
            <v>2.2000000000000002</v>
          </cell>
          <cell r="M126">
            <v>0.5</v>
          </cell>
        </row>
        <row r="127">
          <cell r="C127">
            <v>3.68</v>
          </cell>
          <cell r="D127">
            <v>0.33</v>
          </cell>
          <cell r="E127">
            <v>6.41</v>
          </cell>
          <cell r="F127">
            <v>1.1399999999999999</v>
          </cell>
          <cell r="I127">
            <v>0.30199999999999999</v>
          </cell>
          <cell r="J127">
            <v>5.08</v>
          </cell>
          <cell r="K127">
            <v>1.74</v>
          </cell>
          <cell r="L127">
            <v>1.9</v>
          </cell>
          <cell r="M127">
            <v>0.6</v>
          </cell>
        </row>
        <row r="128">
          <cell r="C128">
            <v>3.75</v>
          </cell>
          <cell r="D128">
            <v>0.32</v>
          </cell>
          <cell r="E128">
            <v>6.45</v>
          </cell>
          <cell r="F128">
            <v>1.17</v>
          </cell>
          <cell r="I128">
            <v>0.3</v>
          </cell>
          <cell r="J128">
            <v>5.14</v>
          </cell>
          <cell r="K128">
            <v>1.72</v>
          </cell>
          <cell r="L128">
            <v>1.6</v>
          </cell>
          <cell r="M128">
            <v>0.4</v>
          </cell>
        </row>
        <row r="129">
          <cell r="C129">
            <v>3.25</v>
          </cell>
          <cell r="D129">
            <v>0.39</v>
          </cell>
          <cell r="E129">
            <v>6.67</v>
          </cell>
          <cell r="F129">
            <v>1.1200000000000001</v>
          </cell>
          <cell r="I129">
            <v>0.29599999999999999</v>
          </cell>
          <cell r="J129">
            <v>4.78</v>
          </cell>
          <cell r="K129">
            <v>2.0499999999999998</v>
          </cell>
          <cell r="L129">
            <v>1.7</v>
          </cell>
          <cell r="M129">
            <v>0.4</v>
          </cell>
        </row>
        <row r="130">
          <cell r="C130">
            <v>3.35</v>
          </cell>
          <cell r="D130">
            <v>0.36</v>
          </cell>
          <cell r="E130">
            <v>6.47</v>
          </cell>
          <cell r="F130">
            <v>1.04</v>
          </cell>
          <cell r="I130">
            <v>0.29299999999999998</v>
          </cell>
          <cell r="J130">
            <v>4.62</v>
          </cell>
          <cell r="K130">
            <v>1.93</v>
          </cell>
          <cell r="L130">
            <v>2</v>
          </cell>
          <cell r="M130">
            <v>0.4</v>
          </cell>
        </row>
        <row r="131">
          <cell r="C131">
            <v>3.27</v>
          </cell>
          <cell r="D131">
            <v>0.38</v>
          </cell>
          <cell r="E131">
            <v>6.34</v>
          </cell>
          <cell r="F131">
            <v>1.07</v>
          </cell>
          <cell r="I131">
            <v>0.29399999999999998</v>
          </cell>
          <cell r="J131">
            <v>4.7300000000000004</v>
          </cell>
          <cell r="K131">
            <v>1.94</v>
          </cell>
          <cell r="L131">
            <v>2.4</v>
          </cell>
          <cell r="M131">
            <v>0.5</v>
          </cell>
        </row>
        <row r="132">
          <cell r="C132">
            <v>3.34</v>
          </cell>
          <cell r="D132">
            <v>0.38</v>
          </cell>
          <cell r="E132">
            <v>6.55</v>
          </cell>
          <cell r="F132">
            <v>1.1200000000000001</v>
          </cell>
          <cell r="I132">
            <v>0.29699999999999999</v>
          </cell>
          <cell r="J132">
            <v>4.8099999999999996</v>
          </cell>
          <cell r="K132">
            <v>1.96</v>
          </cell>
          <cell r="L132">
            <v>2.1</v>
          </cell>
          <cell r="M132">
            <v>0.4</v>
          </cell>
        </row>
        <row r="133">
          <cell r="C133">
            <v>3.13</v>
          </cell>
          <cell r="D133">
            <v>0.37</v>
          </cell>
          <cell r="E133">
            <v>6.3</v>
          </cell>
          <cell r="F133">
            <v>1.03</v>
          </cell>
          <cell r="I133">
            <v>0.29499999999999998</v>
          </cell>
          <cell r="J133">
            <v>4.59</v>
          </cell>
          <cell r="K133">
            <v>2.02</v>
          </cell>
          <cell r="L133">
            <v>1.7</v>
          </cell>
          <cell r="M133">
            <v>0.2</v>
          </cell>
        </row>
        <row r="134">
          <cell r="C134">
            <v>3.26</v>
          </cell>
          <cell r="D134">
            <v>0.37</v>
          </cell>
          <cell r="E134">
            <v>6.52</v>
          </cell>
          <cell r="F134">
            <v>1.1100000000000001</v>
          </cell>
          <cell r="I134">
            <v>0.30099999999999999</v>
          </cell>
          <cell r="J134">
            <v>4.8600000000000003</v>
          </cell>
          <cell r="K134">
            <v>2</v>
          </cell>
          <cell r="L134">
            <v>1.4</v>
          </cell>
          <cell r="M134">
            <v>0.4</v>
          </cell>
        </row>
        <row r="135">
          <cell r="C135">
            <v>3.31</v>
          </cell>
          <cell r="D135">
            <v>0.36</v>
          </cell>
          <cell r="E135">
            <v>6.62</v>
          </cell>
          <cell r="F135">
            <v>1.02</v>
          </cell>
          <cell r="I135">
            <v>0.30199999999999999</v>
          </cell>
          <cell r="J135">
            <v>4.8</v>
          </cell>
          <cell r="K135">
            <v>2</v>
          </cell>
          <cell r="L135">
            <v>1.8</v>
          </cell>
          <cell r="M135">
            <v>0.4</v>
          </cell>
        </row>
        <row r="136">
          <cell r="C136">
            <v>3.36</v>
          </cell>
          <cell r="D136">
            <v>0.34</v>
          </cell>
          <cell r="E136">
            <v>6.77</v>
          </cell>
          <cell r="F136">
            <v>1</v>
          </cell>
          <cell r="I136">
            <v>0.3</v>
          </cell>
          <cell r="J136">
            <v>4.6500000000000004</v>
          </cell>
          <cell r="K136">
            <v>2.0099999999999998</v>
          </cell>
          <cell r="L136">
            <v>1.7</v>
          </cell>
          <cell r="M136">
            <v>0.4</v>
          </cell>
        </row>
        <row r="137">
          <cell r="C137">
            <v>3.42</v>
          </cell>
          <cell r="D137">
            <v>0.33</v>
          </cell>
          <cell r="E137">
            <v>6.91</v>
          </cell>
          <cell r="F137">
            <v>1.04</v>
          </cell>
          <cell r="I137">
            <v>0.29899999999999999</v>
          </cell>
          <cell r="J137">
            <v>4.6100000000000003</v>
          </cell>
          <cell r="K137">
            <v>2.02</v>
          </cell>
          <cell r="L137">
            <v>1.7</v>
          </cell>
          <cell r="M137">
            <v>0.5</v>
          </cell>
        </row>
        <row r="138">
          <cell r="C138">
            <v>3.25</v>
          </cell>
          <cell r="D138">
            <v>0.32</v>
          </cell>
          <cell r="E138">
            <v>7.06</v>
          </cell>
          <cell r="F138">
            <v>0.95</v>
          </cell>
          <cell r="I138">
            <v>0.29699999999999999</v>
          </cell>
          <cell r="J138">
            <v>4.38</v>
          </cell>
          <cell r="K138">
            <v>2.17</v>
          </cell>
          <cell r="L138">
            <v>2.1</v>
          </cell>
          <cell r="M138">
            <v>0.4</v>
          </cell>
        </row>
        <row r="139">
          <cell r="C139">
            <v>3.09</v>
          </cell>
          <cell r="D139">
            <v>0.32</v>
          </cell>
          <cell r="E139">
            <v>7.1</v>
          </cell>
          <cell r="F139">
            <v>0.94</v>
          </cell>
          <cell r="I139">
            <v>0.29499999999999998</v>
          </cell>
          <cell r="J139">
            <v>4.28</v>
          </cell>
          <cell r="K139">
            <v>2.2999999999999998</v>
          </cell>
          <cell r="L139">
            <v>2</v>
          </cell>
          <cell r="M139">
            <v>0.4</v>
          </cell>
        </row>
        <row r="140">
          <cell r="C140">
            <v>3.03</v>
          </cell>
          <cell r="D140">
            <v>0.31</v>
          </cell>
          <cell r="E140">
            <v>7.5</v>
          </cell>
          <cell r="F140">
            <v>1.02</v>
          </cell>
          <cell r="I140">
            <v>0.29699999999999999</v>
          </cell>
          <cell r="J140">
            <v>4.32</v>
          </cell>
          <cell r="K140">
            <v>2.48</v>
          </cell>
          <cell r="L140">
            <v>1.4</v>
          </cell>
          <cell r="M140">
            <v>0.3</v>
          </cell>
        </row>
        <row r="141">
          <cell r="C141">
            <v>3.01</v>
          </cell>
          <cell r="D141">
            <v>0.32</v>
          </cell>
          <cell r="E141">
            <v>7.55</v>
          </cell>
          <cell r="F141">
            <v>0.96</v>
          </cell>
          <cell r="I141">
            <v>0.29699999999999999</v>
          </cell>
          <cell r="J141">
            <v>4.17</v>
          </cell>
          <cell r="K141">
            <v>2.5099999999999998</v>
          </cell>
          <cell r="L141">
            <v>2.1</v>
          </cell>
          <cell r="M141">
            <v>0.4</v>
          </cell>
        </row>
        <row r="142">
          <cell r="C142">
            <v>2.88</v>
          </cell>
          <cell r="D142">
            <v>0.34</v>
          </cell>
          <cell r="E142">
            <v>7.7</v>
          </cell>
          <cell r="F142">
            <v>0.86</v>
          </cell>
          <cell r="I142">
            <v>0.29799999999999999</v>
          </cell>
          <cell r="J142">
            <v>4.07</v>
          </cell>
          <cell r="K142">
            <v>2.67</v>
          </cell>
          <cell r="L142">
            <v>1.5</v>
          </cell>
          <cell r="M142">
            <v>0.3</v>
          </cell>
        </row>
        <row r="143">
          <cell r="C143">
            <v>2.9</v>
          </cell>
          <cell r="D143">
            <v>0.33</v>
          </cell>
          <cell r="E143">
            <v>7.71</v>
          </cell>
          <cell r="F143">
            <v>1.01</v>
          </cell>
          <cell r="I143">
            <v>0.29899999999999999</v>
          </cell>
          <cell r="J143">
            <v>4.25</v>
          </cell>
          <cell r="K143">
            <v>2.66</v>
          </cell>
          <cell r="L143">
            <v>2</v>
          </cell>
          <cell r="M143">
            <v>0.3</v>
          </cell>
        </row>
        <row r="144">
          <cell r="C144">
            <v>3.11</v>
          </cell>
          <cell r="D144">
            <v>0.34</v>
          </cell>
          <cell r="E144">
            <v>8.0299999999999994</v>
          </cell>
          <cell r="F144">
            <v>1.1599999999999999</v>
          </cell>
          <cell r="I144">
            <v>0.3</v>
          </cell>
          <cell r="J144">
            <v>4.4800000000000004</v>
          </cell>
          <cell r="K144">
            <v>2.58</v>
          </cell>
          <cell r="L144">
            <v>1.6</v>
          </cell>
          <cell r="M144">
            <v>0.4</v>
          </cell>
        </row>
        <row r="145">
          <cell r="C145">
            <v>3.26</v>
          </cell>
          <cell r="D145">
            <v>0.36</v>
          </cell>
          <cell r="E145">
            <v>8.25</v>
          </cell>
          <cell r="F145">
            <v>1.26</v>
          </cell>
          <cell r="I145">
            <v>0.3</v>
          </cell>
          <cell r="J145">
            <v>4.6500000000000004</v>
          </cell>
          <cell r="K145">
            <v>2.5299999999999998</v>
          </cell>
          <cell r="L145">
            <v>1.8</v>
          </cell>
          <cell r="M145">
            <v>0.3</v>
          </cell>
        </row>
        <row r="146">
          <cell r="C146">
            <v>3.23</v>
          </cell>
          <cell r="D146">
            <v>0.4</v>
          </cell>
          <cell r="E146">
            <v>8.48</v>
          </cell>
          <cell r="F146">
            <v>1.1499999999999999</v>
          </cell>
          <cell r="I146">
            <v>0.29499999999999998</v>
          </cell>
          <cell r="J146">
            <v>4.45</v>
          </cell>
          <cell r="K146">
            <v>2.63</v>
          </cell>
          <cell r="L146">
            <v>1.7</v>
          </cell>
          <cell r="M146">
            <v>0.4</v>
          </cell>
        </row>
        <row r="147">
          <cell r="C147">
            <v>3.27</v>
          </cell>
          <cell r="D147">
            <v>0.41</v>
          </cell>
          <cell r="E147">
            <v>8.81</v>
          </cell>
          <cell r="F147">
            <v>1.39</v>
          </cell>
          <cell r="I147">
            <v>0.29799999999999999</v>
          </cell>
          <cell r="J147">
            <v>4.83</v>
          </cell>
          <cell r="K147">
            <v>2.69</v>
          </cell>
          <cell r="L147">
            <v>2.2000000000000002</v>
          </cell>
          <cell r="M147">
            <v>0.4</v>
          </cell>
        </row>
        <row r="148">
          <cell r="C148">
            <v>3.39</v>
          </cell>
          <cell r="D148">
            <v>0.46</v>
          </cell>
          <cell r="E148">
            <v>8.68</v>
          </cell>
          <cell r="F148">
            <v>1.28</v>
          </cell>
          <cell r="I148">
            <v>0.29199999999999998</v>
          </cell>
          <cell r="J148">
            <v>4.6500000000000004</v>
          </cell>
          <cell r="K148">
            <v>2.56</v>
          </cell>
          <cell r="L148">
            <v>2.1</v>
          </cell>
          <cell r="M148">
            <v>0.5</v>
          </cell>
        </row>
        <row r="149">
          <cell r="C149">
            <v>3.28</v>
          </cell>
          <cell r="D149">
            <v>0.43</v>
          </cell>
          <cell r="E149">
            <v>8.93</v>
          </cell>
          <cell r="F149">
            <v>1.17</v>
          </cell>
          <cell r="I149">
            <v>0.28899999999999998</v>
          </cell>
          <cell r="J149">
            <v>4.41</v>
          </cell>
          <cell r="K149">
            <v>2.72</v>
          </cell>
          <cell r="L149">
            <v>2.1</v>
          </cell>
          <cell r="M149">
            <v>0.3</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data%20retrieved%20from:%20https:/www.baseball-reference.com/leagues/majors" TargetMode="External"/><Relationship Id="rId7" Type="http://schemas.openxmlformats.org/officeDocument/2006/relationships/hyperlink" Target="../data%20retrieved%20from:%20https:/www.baseball-reference.com/leagues/majors" TargetMode="External"/><Relationship Id="rId2" Type="http://schemas.openxmlformats.org/officeDocument/2006/relationships/hyperlink" Target="../data%20retrieved%20from:%20https:/www.baseball-reference.com/leagues/majors" TargetMode="External"/><Relationship Id="rId1" Type="http://schemas.openxmlformats.org/officeDocument/2006/relationships/hyperlink" Target="../data%20retrieved%20from:%20https:/www.baseball-reference.com/leagues/majors" TargetMode="External"/><Relationship Id="rId6" Type="http://schemas.openxmlformats.org/officeDocument/2006/relationships/hyperlink" Target="../data%20retrieved%20from:%20https:/www.baseball-reference.com/leagues/majors" TargetMode="External"/><Relationship Id="rId5" Type="http://schemas.openxmlformats.org/officeDocument/2006/relationships/hyperlink" Target="../data%20retrieved%20from:%20https:/www.baseball-reference.com/leagues/majors" TargetMode="External"/><Relationship Id="rId4" Type="http://schemas.openxmlformats.org/officeDocument/2006/relationships/hyperlink" Target="../data%20retrieved%20from:%20https:/www.baseball-reference.com/leagues/maj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5B9DB-3E32-7340-AEE1-41D692BD2BE3}">
  <dimension ref="A1:H150"/>
  <sheetViews>
    <sheetView zoomScale="150" zoomScaleNormal="150" workbookViewId="0">
      <pane xSplit="1" ySplit="1" topLeftCell="B2" activePane="bottomRight" state="frozen"/>
      <selection pane="topRight" activeCell="B1" sqref="B1"/>
      <selection pane="bottomLeft" activeCell="A2" sqref="A2"/>
      <selection pane="bottomRight" activeCell="F2" sqref="F2"/>
    </sheetView>
  </sheetViews>
  <sheetFormatPr defaultColWidth="10.875" defaultRowHeight="15.75" x14ac:dyDescent="0.25"/>
  <cols>
    <col min="1" max="1" width="4.875" style="268" bestFit="1" customWidth="1"/>
    <col min="2" max="2" width="8.875" style="269" bestFit="1" customWidth="1"/>
    <col min="3" max="3" width="10.25" style="270" bestFit="1" customWidth="1"/>
    <col min="4" max="5" width="10.25" style="271" bestFit="1" customWidth="1"/>
    <col min="6" max="6" width="10.25" style="272" bestFit="1" customWidth="1"/>
    <col min="7" max="8" width="10.25" style="273" bestFit="1" customWidth="1"/>
    <col min="9" max="16384" width="10.875" style="235"/>
  </cols>
  <sheetData>
    <row r="1" spans="1:8" ht="30" customHeight="1" x14ac:dyDescent="0.25">
      <c r="A1" s="236" t="s">
        <v>0</v>
      </c>
      <c r="B1" s="237" t="s">
        <v>3</v>
      </c>
      <c r="C1" s="238" t="s">
        <v>169</v>
      </c>
      <c r="D1" s="239" t="s">
        <v>105</v>
      </c>
      <c r="E1" s="240" t="s">
        <v>106</v>
      </c>
      <c r="F1" s="241" t="s">
        <v>204</v>
      </c>
      <c r="G1" s="242" t="s">
        <v>107</v>
      </c>
      <c r="H1" s="243" t="s">
        <v>108</v>
      </c>
    </row>
    <row r="2" spans="1:8" x14ac:dyDescent="0.25">
      <c r="A2" s="244">
        <v>2021</v>
      </c>
      <c r="B2" s="245">
        <v>22010</v>
      </c>
      <c r="C2" s="246">
        <v>21520.922348904318</v>
      </c>
      <c r="D2" s="247">
        <v>22086.880000000001</v>
      </c>
      <c r="E2" s="248">
        <v>21776.02</v>
      </c>
      <c r="F2" s="249">
        <v>21510.622423672259</v>
      </c>
      <c r="G2" s="250">
        <v>21772.67</v>
      </c>
      <c r="H2" s="251">
        <v>21479.78</v>
      </c>
    </row>
    <row r="3" spans="1:8" x14ac:dyDescent="0.25">
      <c r="A3" s="252">
        <v>2020</v>
      </c>
      <c r="B3" s="245">
        <v>8344</v>
      </c>
      <c r="C3" s="246">
        <v>8208.9829866291875</v>
      </c>
      <c r="D3" s="247">
        <v>8320.9500000000007</v>
      </c>
      <c r="E3" s="248">
        <v>8201.82</v>
      </c>
      <c r="F3" s="249">
        <v>8222.9209793326536</v>
      </c>
      <c r="G3" s="250">
        <v>8197.06</v>
      </c>
      <c r="H3" s="251">
        <v>8092.4120000000003</v>
      </c>
    </row>
    <row r="4" spans="1:8" x14ac:dyDescent="0.25">
      <c r="A4" s="244">
        <v>2019</v>
      </c>
      <c r="B4" s="245">
        <v>23467</v>
      </c>
      <c r="C4" s="246">
        <v>23070.131589175464</v>
      </c>
      <c r="D4" s="247">
        <v>23791.468681572205</v>
      </c>
      <c r="E4" s="248">
        <v>23523.882400000002</v>
      </c>
      <c r="F4" s="249">
        <v>23068.925837639039</v>
      </c>
      <c r="G4" s="250">
        <v>23599.227749388596</v>
      </c>
      <c r="H4" s="251">
        <v>23462.476000000006</v>
      </c>
    </row>
    <row r="5" spans="1:8" x14ac:dyDescent="0.25">
      <c r="A5" s="244">
        <v>2018</v>
      </c>
      <c r="B5" s="245">
        <v>21630</v>
      </c>
      <c r="C5" s="246">
        <v>21238.196611504904</v>
      </c>
      <c r="D5" s="247">
        <v>22041.976474687992</v>
      </c>
      <c r="E5" s="248">
        <v>21796.552800000001</v>
      </c>
      <c r="F5" s="249">
        <v>21255.188667336301</v>
      </c>
      <c r="G5" s="250">
        <v>21797.151897805485</v>
      </c>
      <c r="H5" s="251">
        <v>21760.094000000001</v>
      </c>
    </row>
    <row r="6" spans="1:8" x14ac:dyDescent="0.25">
      <c r="A6" s="244">
        <v>2017</v>
      </c>
      <c r="B6" s="245">
        <v>22582</v>
      </c>
      <c r="C6" s="246">
        <v>22210.60533894449</v>
      </c>
      <c r="D6" s="247">
        <v>23120.881723012662</v>
      </c>
      <c r="E6" s="248">
        <v>22954.487999999998</v>
      </c>
      <c r="F6" s="249">
        <v>22139.918151593396</v>
      </c>
      <c r="G6" s="250">
        <v>22961.108313432513</v>
      </c>
      <c r="H6" s="251">
        <v>22811.968000000004</v>
      </c>
    </row>
    <row r="7" spans="1:8" x14ac:dyDescent="0.25">
      <c r="A7" s="244">
        <v>2016</v>
      </c>
      <c r="B7" s="245">
        <v>21744</v>
      </c>
      <c r="C7" s="246">
        <v>21441.001563010082</v>
      </c>
      <c r="D7" s="247">
        <v>22421.693598437105</v>
      </c>
      <c r="E7" s="248">
        <v>22249.596000000001</v>
      </c>
      <c r="F7" s="249">
        <v>21378.631578751309</v>
      </c>
      <c r="G7" s="250">
        <v>22272.233323579301</v>
      </c>
      <c r="H7" s="251">
        <v>22149.064000000006</v>
      </c>
    </row>
    <row r="8" spans="1:8" x14ac:dyDescent="0.25">
      <c r="A8" s="244">
        <v>2015</v>
      </c>
      <c r="B8" s="245">
        <v>20647</v>
      </c>
      <c r="C8" s="246">
        <v>20292.159713080695</v>
      </c>
      <c r="D8" s="247">
        <v>21317.962158624108</v>
      </c>
      <c r="E8" s="248">
        <v>21170.412000000004</v>
      </c>
      <c r="F8" s="249">
        <v>20224.057520564042</v>
      </c>
      <c r="G8" s="250">
        <v>21165.368193251452</v>
      </c>
      <c r="H8" s="251">
        <v>21058.552</v>
      </c>
    </row>
    <row r="9" spans="1:8" x14ac:dyDescent="0.25">
      <c r="A9" s="244">
        <v>2014</v>
      </c>
      <c r="B9" s="245">
        <v>19761</v>
      </c>
      <c r="C9" s="246">
        <v>19386.232487159708</v>
      </c>
      <c r="D9" s="247">
        <v>20334.850539607942</v>
      </c>
      <c r="E9" s="248">
        <v>20134.061600000001</v>
      </c>
      <c r="F9" s="249">
        <v>19265.948248465618</v>
      </c>
      <c r="G9" s="250">
        <v>20203.339341293919</v>
      </c>
      <c r="H9" s="251">
        <v>20116.732</v>
      </c>
    </row>
    <row r="10" spans="1:8" x14ac:dyDescent="0.25">
      <c r="A10" s="244">
        <v>2013</v>
      </c>
      <c r="B10" s="245">
        <v>20255</v>
      </c>
      <c r="C10" s="246">
        <v>20169.040532579402</v>
      </c>
      <c r="D10" s="247">
        <v>21128.695134908507</v>
      </c>
      <c r="E10" s="248">
        <v>20951.8112</v>
      </c>
      <c r="F10" s="249">
        <v>20060.791314958708</v>
      </c>
      <c r="G10" s="250">
        <v>21005.787319310999</v>
      </c>
      <c r="H10" s="251">
        <v>20898.179999999997</v>
      </c>
    </row>
    <row r="11" spans="1:8" x14ac:dyDescent="0.25">
      <c r="A11" s="244">
        <v>2012</v>
      </c>
      <c r="B11" s="245">
        <v>21017</v>
      </c>
      <c r="C11" s="246">
        <v>20944.038885295275</v>
      </c>
      <c r="D11" s="247">
        <v>21648.958494142247</v>
      </c>
      <c r="E11" s="248">
        <v>21480.881600000001</v>
      </c>
      <c r="F11" s="249">
        <v>20872.427570882046</v>
      </c>
      <c r="G11" s="250">
        <v>21505.262612133189</v>
      </c>
      <c r="H11" s="251">
        <v>21415.392</v>
      </c>
    </row>
    <row r="12" spans="1:8" x14ac:dyDescent="0.25">
      <c r="A12" s="244">
        <v>2011</v>
      </c>
      <c r="B12" s="245">
        <v>20808</v>
      </c>
      <c r="C12" s="246">
        <v>21041.393480939114</v>
      </c>
      <c r="D12" s="247">
        <v>21483.178126757735</v>
      </c>
      <c r="E12" s="248">
        <v>21336.270400000001</v>
      </c>
      <c r="F12" s="249">
        <v>20990.372549875396</v>
      </c>
      <c r="G12" s="250">
        <v>21404.242559038536</v>
      </c>
      <c r="H12" s="251">
        <v>21304.696000000004</v>
      </c>
    </row>
    <row r="13" spans="1:8" x14ac:dyDescent="0.25">
      <c r="A13" s="244">
        <v>2010</v>
      </c>
      <c r="B13" s="245">
        <v>21308</v>
      </c>
      <c r="C13" s="246">
        <v>21363.488409560232</v>
      </c>
      <c r="D13" s="247">
        <v>21923.60650416512</v>
      </c>
      <c r="E13" s="248">
        <v>21786.010399999999</v>
      </c>
      <c r="F13" s="249">
        <v>21232.54425397575</v>
      </c>
      <c r="G13" s="250">
        <v>21896.901722247676</v>
      </c>
      <c r="H13" s="251">
        <v>21741.601999999999</v>
      </c>
    </row>
    <row r="14" spans="1:8" x14ac:dyDescent="0.25">
      <c r="A14" s="244">
        <v>2009</v>
      </c>
      <c r="B14" s="245">
        <v>22419</v>
      </c>
      <c r="C14" s="246">
        <v>22682.872160057541</v>
      </c>
      <c r="D14" s="247">
        <v>23273.076481268366</v>
      </c>
      <c r="E14" s="248">
        <v>23119.252800000002</v>
      </c>
      <c r="F14" s="249">
        <v>22536.285104208735</v>
      </c>
      <c r="G14" s="250">
        <v>23327.517127659572</v>
      </c>
      <c r="H14" s="251">
        <v>23081.731999999996</v>
      </c>
    </row>
    <row r="15" spans="1:8" x14ac:dyDescent="0.25">
      <c r="A15" s="244">
        <v>2008</v>
      </c>
      <c r="B15" s="245">
        <v>22585</v>
      </c>
      <c r="C15" s="246">
        <v>22809.861353336415</v>
      </c>
      <c r="D15" s="247">
        <v>23225.559676305096</v>
      </c>
      <c r="E15" s="248">
        <v>23094.192000000003</v>
      </c>
      <c r="F15" s="249">
        <v>22664.903733184314</v>
      </c>
      <c r="G15" s="250">
        <v>23326.118573347409</v>
      </c>
      <c r="H15" s="251">
        <v>23030.148000000001</v>
      </c>
    </row>
    <row r="16" spans="1:8" x14ac:dyDescent="0.25">
      <c r="A16" s="244">
        <v>2007</v>
      </c>
      <c r="B16" s="245">
        <v>23322</v>
      </c>
      <c r="C16" s="246">
        <v>23486.848450872676</v>
      </c>
      <c r="D16" s="247">
        <v>23828.747415487313</v>
      </c>
      <c r="E16" s="248">
        <v>23694.6312</v>
      </c>
      <c r="F16" s="249">
        <v>23312.721768655385</v>
      </c>
      <c r="G16" s="250">
        <v>24001.828051410939</v>
      </c>
      <c r="H16" s="251">
        <v>23638.037999999997</v>
      </c>
    </row>
    <row r="17" spans="1:8" x14ac:dyDescent="0.25">
      <c r="A17" s="244">
        <v>2006</v>
      </c>
      <c r="B17" s="245">
        <v>23599</v>
      </c>
      <c r="C17" s="246">
        <v>24007.688135511737</v>
      </c>
      <c r="D17" s="247">
        <v>24193.842258211662</v>
      </c>
      <c r="E17" s="248">
        <v>24108.413600000003</v>
      </c>
      <c r="F17" s="249">
        <v>23880.564327868226</v>
      </c>
      <c r="G17" s="250">
        <v>24391.303555612278</v>
      </c>
      <c r="H17" s="251">
        <v>24010.390000000007</v>
      </c>
    </row>
    <row r="18" spans="1:8" x14ac:dyDescent="0.25">
      <c r="A18" s="244">
        <v>2005</v>
      </c>
      <c r="B18" s="245">
        <v>22325</v>
      </c>
      <c r="C18" s="246">
        <v>22903.332221246725</v>
      </c>
      <c r="D18" s="247">
        <v>22963.848883779836</v>
      </c>
      <c r="E18" s="248">
        <v>22863.4872</v>
      </c>
      <c r="F18" s="249">
        <v>22846.898476247785</v>
      </c>
      <c r="G18" s="250">
        <v>23049.641419843887</v>
      </c>
      <c r="H18" s="251">
        <v>22781.677999999993</v>
      </c>
    </row>
    <row r="19" spans="1:8" x14ac:dyDescent="0.25">
      <c r="A19" s="244">
        <v>2004</v>
      </c>
      <c r="B19" s="245">
        <v>23376</v>
      </c>
      <c r="C19" s="246">
        <v>23919.440916540283</v>
      </c>
      <c r="D19" s="247">
        <v>23985.950658273545</v>
      </c>
      <c r="E19" s="248">
        <v>23866.787999999997</v>
      </c>
      <c r="F19" s="249">
        <v>23853.349419179176</v>
      </c>
      <c r="G19" s="250">
        <v>24148.456984176664</v>
      </c>
      <c r="H19" s="251">
        <v>23830.305999999997</v>
      </c>
    </row>
    <row r="20" spans="1:8" x14ac:dyDescent="0.25">
      <c r="A20" s="244">
        <v>2003</v>
      </c>
      <c r="B20" s="245">
        <v>22978</v>
      </c>
      <c r="C20" s="246">
        <v>23485.907660886336</v>
      </c>
      <c r="D20" s="247">
        <v>23396.729217198252</v>
      </c>
      <c r="E20" s="248">
        <v>23298.6384</v>
      </c>
      <c r="F20" s="249">
        <v>23434.116835541987</v>
      </c>
      <c r="G20" s="250">
        <v>23496.940454446027</v>
      </c>
      <c r="H20" s="251">
        <v>23230.012000000002</v>
      </c>
    </row>
    <row r="21" spans="1:8" x14ac:dyDescent="0.25">
      <c r="A21" s="244">
        <v>2002</v>
      </c>
      <c r="B21" s="245">
        <v>22408</v>
      </c>
      <c r="C21" s="246">
        <v>22848.912819846879</v>
      </c>
      <c r="D21" s="247">
        <v>22909.353204712042</v>
      </c>
      <c r="E21" s="248">
        <v>22862.178400000001</v>
      </c>
      <c r="F21" s="249">
        <v>22757.480288728126</v>
      </c>
      <c r="G21" s="250">
        <v>22952.868993923021</v>
      </c>
      <c r="H21" s="251">
        <v>22775.408000000003</v>
      </c>
    </row>
    <row r="22" spans="1:8" x14ac:dyDescent="0.25">
      <c r="A22" s="244">
        <v>2001</v>
      </c>
      <c r="B22" s="245">
        <v>23199</v>
      </c>
      <c r="C22" s="246">
        <v>23666.513339610734</v>
      </c>
      <c r="D22" s="247">
        <v>23618.883970706451</v>
      </c>
      <c r="E22" s="248">
        <v>23541.011200000001</v>
      </c>
      <c r="F22" s="249">
        <v>23672.073107050936</v>
      </c>
      <c r="G22" s="250">
        <v>23684.245052176655</v>
      </c>
      <c r="H22" s="251">
        <v>23478.428000000004</v>
      </c>
    </row>
    <row r="23" spans="1:8" x14ac:dyDescent="0.25">
      <c r="A23" s="244">
        <v>2000</v>
      </c>
      <c r="B23" s="245">
        <v>24971</v>
      </c>
      <c r="C23" s="246">
        <v>24966.231878432965</v>
      </c>
      <c r="D23" s="247">
        <v>25301.220319802145</v>
      </c>
      <c r="E23" s="248">
        <v>25129.232000000004</v>
      </c>
      <c r="F23" s="249">
        <v>24851.522361250092</v>
      </c>
      <c r="G23" s="250">
        <v>25516.131815266872</v>
      </c>
      <c r="H23" s="251">
        <v>25126.312000000002</v>
      </c>
    </row>
    <row r="24" spans="1:8" x14ac:dyDescent="0.25">
      <c r="A24" s="244">
        <v>1999</v>
      </c>
      <c r="B24" s="245">
        <v>24691</v>
      </c>
      <c r="C24" s="246">
        <v>24889.060559227677</v>
      </c>
      <c r="D24" s="247">
        <v>25103.6533460951</v>
      </c>
      <c r="E24" s="248">
        <v>24924.184000000005</v>
      </c>
      <c r="F24" s="249">
        <v>24800.539741540189</v>
      </c>
      <c r="G24" s="250">
        <v>25276.325743614078</v>
      </c>
      <c r="H24" s="251">
        <v>24908.047999999999</v>
      </c>
    </row>
    <row r="25" spans="1:8" x14ac:dyDescent="0.25">
      <c r="A25" s="244">
        <v>1998</v>
      </c>
      <c r="B25" s="245">
        <v>23297</v>
      </c>
      <c r="C25" s="246">
        <v>23391.433971290971</v>
      </c>
      <c r="D25" s="247">
        <v>23658.926788825862</v>
      </c>
      <c r="E25" s="248">
        <v>23510.532000000003</v>
      </c>
      <c r="F25" s="249">
        <v>23321.802462963402</v>
      </c>
      <c r="G25" s="250">
        <v>23733.385335472256</v>
      </c>
      <c r="H25" s="251">
        <v>23483.396000000008</v>
      </c>
    </row>
    <row r="26" spans="1:8" x14ac:dyDescent="0.25">
      <c r="A26" s="244">
        <v>1997</v>
      </c>
      <c r="B26" s="245">
        <v>21604</v>
      </c>
      <c r="C26" s="246">
        <v>21691.269597815786</v>
      </c>
      <c r="D26" s="247">
        <v>22072.834502840597</v>
      </c>
      <c r="E26" s="248">
        <v>21976.567199999998</v>
      </c>
      <c r="F26" s="249">
        <v>21653.370963025147</v>
      </c>
      <c r="G26" s="250">
        <v>22153.621431119063</v>
      </c>
      <c r="H26" s="251">
        <v>21949.114000000001</v>
      </c>
    </row>
    <row r="27" spans="1:8" x14ac:dyDescent="0.25">
      <c r="A27" s="244">
        <v>1996</v>
      </c>
      <c r="B27" s="245">
        <v>22831</v>
      </c>
      <c r="C27" s="246">
        <v>22629.30939158567</v>
      </c>
      <c r="D27" s="247">
        <v>22836.514232085527</v>
      </c>
      <c r="E27" s="248">
        <v>22736.3256</v>
      </c>
      <c r="F27" s="249">
        <v>22512.606498627385</v>
      </c>
      <c r="G27" s="250">
        <v>23005.089329842813</v>
      </c>
      <c r="H27" s="251">
        <v>22731.165999999987</v>
      </c>
    </row>
    <row r="28" spans="1:8" x14ac:dyDescent="0.25">
      <c r="A28" s="244">
        <v>1995</v>
      </c>
      <c r="B28" s="245">
        <v>19554</v>
      </c>
      <c r="C28" s="246">
        <v>19537.019983080441</v>
      </c>
      <c r="D28" s="247">
        <v>19669.582624542956</v>
      </c>
      <c r="E28" s="248">
        <v>19575.2336</v>
      </c>
      <c r="F28" s="249">
        <v>19461.568499513633</v>
      </c>
      <c r="G28" s="250">
        <v>19761.052245757575</v>
      </c>
      <c r="H28" s="251">
        <v>19564.509999999995</v>
      </c>
    </row>
    <row r="29" spans="1:8" x14ac:dyDescent="0.25">
      <c r="A29" s="244">
        <v>1994</v>
      </c>
      <c r="B29" s="245">
        <v>15752</v>
      </c>
      <c r="C29" s="246">
        <v>15738.742945746986</v>
      </c>
      <c r="D29" s="247">
        <v>15855.019433925934</v>
      </c>
      <c r="E29" s="248">
        <v>15803.6504</v>
      </c>
      <c r="F29" s="249">
        <v>15668.884687896385</v>
      </c>
      <c r="G29" s="250">
        <v>15979.713388392569</v>
      </c>
      <c r="H29" s="251">
        <v>15791.721999999996</v>
      </c>
    </row>
    <row r="30" spans="1:8" x14ac:dyDescent="0.25">
      <c r="A30" s="244">
        <v>1993</v>
      </c>
      <c r="B30" s="245">
        <v>20864</v>
      </c>
      <c r="C30" s="246">
        <v>20749.129836459251</v>
      </c>
      <c r="D30" s="247">
        <v>20801.388937249892</v>
      </c>
      <c r="E30" s="248">
        <v>20798.5936</v>
      </c>
      <c r="F30" s="249">
        <v>20695.671098823546</v>
      </c>
      <c r="G30" s="250">
        <v>20901.001670734364</v>
      </c>
      <c r="H30" s="251">
        <v>20817.149999999994</v>
      </c>
    </row>
    <row r="31" spans="1:8" x14ac:dyDescent="0.25">
      <c r="A31" s="244">
        <v>1992</v>
      </c>
      <c r="B31" s="245">
        <v>17341</v>
      </c>
      <c r="C31" s="246">
        <v>17649.367387135073</v>
      </c>
      <c r="D31" s="247">
        <v>17562.423584825061</v>
      </c>
      <c r="E31" s="248">
        <v>17561.9352</v>
      </c>
      <c r="F31" s="249">
        <v>17599.576528120229</v>
      </c>
      <c r="G31" s="250">
        <v>17558.72561788233</v>
      </c>
      <c r="H31" s="251">
        <v>17604.965999999993</v>
      </c>
    </row>
    <row r="32" spans="1:8" x14ac:dyDescent="0.25">
      <c r="A32" s="244">
        <v>1991</v>
      </c>
      <c r="B32" s="245">
        <v>18127</v>
      </c>
      <c r="C32" s="246">
        <v>18039.248074694209</v>
      </c>
      <c r="D32" s="247">
        <v>18005.194757424451</v>
      </c>
      <c r="E32" s="248">
        <v>17966.4336</v>
      </c>
      <c r="F32" s="249">
        <v>18013.684441820216</v>
      </c>
      <c r="G32" s="250">
        <v>17976.917607042866</v>
      </c>
      <c r="H32" s="251">
        <v>18020.759999999998</v>
      </c>
    </row>
    <row r="33" spans="1:8" x14ac:dyDescent="0.25">
      <c r="A33" s="244">
        <v>1990</v>
      </c>
      <c r="B33" s="245">
        <v>17919</v>
      </c>
      <c r="C33" s="246">
        <v>18142.773603039786</v>
      </c>
      <c r="D33" s="247">
        <v>18049.545677751787</v>
      </c>
      <c r="E33" s="248">
        <v>18032.881600000001</v>
      </c>
      <c r="F33" s="249">
        <v>18115.189071179306</v>
      </c>
      <c r="G33" s="250">
        <v>18058.663238657275</v>
      </c>
      <c r="H33" s="251">
        <v>18080.185999999998</v>
      </c>
    </row>
    <row r="34" spans="1:8" x14ac:dyDescent="0.25">
      <c r="A34" s="244">
        <v>1989</v>
      </c>
      <c r="B34" s="245">
        <v>17405</v>
      </c>
      <c r="C34" s="246">
        <v>17446.877494436947</v>
      </c>
      <c r="D34" s="247">
        <v>17300.975500741006</v>
      </c>
      <c r="E34" s="248">
        <v>17289.925600000002</v>
      </c>
      <c r="F34" s="249">
        <v>17407.297988038594</v>
      </c>
      <c r="G34" s="250">
        <v>17305.178299295072</v>
      </c>
      <c r="H34" s="251">
        <v>17355.700000000004</v>
      </c>
    </row>
    <row r="35" spans="1:8" x14ac:dyDescent="0.25">
      <c r="A35" s="244">
        <v>1988</v>
      </c>
      <c r="B35" s="245">
        <v>17380</v>
      </c>
      <c r="C35" s="246">
        <v>17629.445321865598</v>
      </c>
      <c r="D35" s="247">
        <v>17307.95869675259</v>
      </c>
      <c r="E35" s="248">
        <v>17279.689600000002</v>
      </c>
      <c r="F35" s="249">
        <v>17589.810079195773</v>
      </c>
      <c r="G35" s="250">
        <v>17278.752642299121</v>
      </c>
      <c r="H35" s="251">
        <v>17349.170000000002</v>
      </c>
    </row>
    <row r="36" spans="1:8" x14ac:dyDescent="0.25">
      <c r="A36" s="244">
        <v>1987</v>
      </c>
      <c r="B36" s="245">
        <v>19883</v>
      </c>
      <c r="C36" s="246">
        <v>20205.632818956612</v>
      </c>
      <c r="D36" s="247">
        <v>19975.129988307439</v>
      </c>
      <c r="E36" s="248">
        <v>19933.429599999999</v>
      </c>
      <c r="F36" s="249">
        <v>20242.408459977643</v>
      </c>
      <c r="G36" s="250">
        <v>19964.393012088382</v>
      </c>
      <c r="H36" s="251">
        <v>19889.277999999998</v>
      </c>
    </row>
    <row r="37" spans="1:8" x14ac:dyDescent="0.25">
      <c r="A37" s="244">
        <v>1986</v>
      </c>
      <c r="B37" s="245">
        <v>18545</v>
      </c>
      <c r="C37" s="246">
        <v>18668.639701343374</v>
      </c>
      <c r="D37" s="247">
        <v>18603.956552635034</v>
      </c>
      <c r="E37" s="248">
        <v>18594.588</v>
      </c>
      <c r="F37" s="249">
        <v>18708.440769770372</v>
      </c>
      <c r="G37" s="250">
        <v>18549.919900519166</v>
      </c>
      <c r="H37" s="251">
        <v>18576.681999999993</v>
      </c>
    </row>
    <row r="38" spans="1:8" x14ac:dyDescent="0.25">
      <c r="A38" s="244">
        <v>1985</v>
      </c>
      <c r="B38" s="245">
        <v>18216</v>
      </c>
      <c r="C38" s="246">
        <v>18438.513115120259</v>
      </c>
      <c r="D38" s="247">
        <v>18173.370685266585</v>
      </c>
      <c r="E38" s="248">
        <v>18184.8472</v>
      </c>
      <c r="F38" s="249">
        <v>18435.801581655953</v>
      </c>
      <c r="G38" s="250">
        <v>18130.047483235085</v>
      </c>
      <c r="H38" s="251">
        <v>18151.321999999996</v>
      </c>
    </row>
    <row r="39" spans="1:8" x14ac:dyDescent="0.25">
      <c r="A39" s="244">
        <v>1984</v>
      </c>
      <c r="B39" s="245">
        <v>17921</v>
      </c>
      <c r="C39" s="246">
        <v>17984.157471266935</v>
      </c>
      <c r="D39" s="247">
        <v>17892.181837187047</v>
      </c>
      <c r="E39" s="248">
        <v>17890.886400000003</v>
      </c>
      <c r="F39" s="249">
        <v>17965.501670631085</v>
      </c>
      <c r="G39" s="250">
        <v>17916.350892623552</v>
      </c>
      <c r="H39" s="251">
        <v>17947.13</v>
      </c>
    </row>
    <row r="40" spans="1:8" x14ac:dyDescent="0.25">
      <c r="A40" s="244">
        <v>1983</v>
      </c>
      <c r="B40" s="245">
        <v>18170</v>
      </c>
      <c r="C40" s="246">
        <v>18395.774262490428</v>
      </c>
      <c r="D40" s="247">
        <v>18165.018895604724</v>
      </c>
      <c r="E40" s="248">
        <v>18212.312000000002</v>
      </c>
      <c r="F40" s="249">
        <v>18368.661006654762</v>
      </c>
      <c r="G40" s="250">
        <v>18173.885660377357</v>
      </c>
      <c r="H40" s="251">
        <v>18185.691999999995</v>
      </c>
    </row>
    <row r="41" spans="1:8" x14ac:dyDescent="0.25">
      <c r="A41" s="244">
        <v>1982</v>
      </c>
      <c r="B41" s="245">
        <v>18110</v>
      </c>
      <c r="C41" s="246">
        <v>18398.278056664327</v>
      </c>
      <c r="D41" s="247">
        <v>18155.550234403257</v>
      </c>
      <c r="E41" s="248">
        <v>18165.581600000001</v>
      </c>
      <c r="F41" s="249">
        <v>18422.897941897609</v>
      </c>
      <c r="G41" s="250">
        <v>18187.200718857279</v>
      </c>
      <c r="H41" s="251">
        <v>18202.302000000007</v>
      </c>
    </row>
    <row r="42" spans="1:8" x14ac:dyDescent="0.25">
      <c r="A42" s="244">
        <v>1981</v>
      </c>
      <c r="B42" s="245">
        <v>11147</v>
      </c>
      <c r="C42" s="246">
        <v>11325.828961595242</v>
      </c>
      <c r="D42" s="247">
        <v>11138.002113144566</v>
      </c>
      <c r="E42" s="248">
        <v>11190.3544</v>
      </c>
      <c r="F42" s="249">
        <v>11253.123719881945</v>
      </c>
      <c r="G42" s="250">
        <v>11158.520288250851</v>
      </c>
      <c r="H42" s="251">
        <v>11198.983999999999</v>
      </c>
    </row>
    <row r="43" spans="1:8" x14ac:dyDescent="0.25">
      <c r="A43" s="244">
        <v>1980</v>
      </c>
      <c r="B43" s="245">
        <v>18053</v>
      </c>
      <c r="C43" s="246">
        <v>18318.303593418023</v>
      </c>
      <c r="D43" s="247">
        <v>18139.338638816513</v>
      </c>
      <c r="E43" s="248">
        <v>18206.121599999999</v>
      </c>
      <c r="F43" s="249">
        <v>18254.677098759508</v>
      </c>
      <c r="G43" s="250">
        <v>18230.21953842145</v>
      </c>
      <c r="H43" s="251">
        <v>18215.034</v>
      </c>
    </row>
    <row r="44" spans="1:8" x14ac:dyDescent="0.25">
      <c r="A44" s="244">
        <v>1979</v>
      </c>
      <c r="B44" s="245">
        <v>18713</v>
      </c>
      <c r="C44" s="246">
        <v>18830.465435571961</v>
      </c>
      <c r="D44" s="247">
        <v>18612.455540950672</v>
      </c>
      <c r="E44" s="248">
        <v>18669.692800000001</v>
      </c>
      <c r="F44" s="249">
        <v>18797.215932068822</v>
      </c>
      <c r="G44" s="250">
        <v>18704.312721864339</v>
      </c>
      <c r="H44" s="251">
        <v>18684.77</v>
      </c>
    </row>
    <row r="45" spans="1:8" x14ac:dyDescent="0.25">
      <c r="A45" s="244">
        <v>1978</v>
      </c>
      <c r="B45" s="245">
        <v>17251</v>
      </c>
      <c r="C45" s="246">
        <v>17802.183836498152</v>
      </c>
      <c r="D45" s="247">
        <v>17416.462635941174</v>
      </c>
      <c r="E45" s="248">
        <v>17438.823200000003</v>
      </c>
      <c r="F45" s="249">
        <v>17791.150601086949</v>
      </c>
      <c r="G45" s="250">
        <v>17467.934088021862</v>
      </c>
      <c r="H45" s="251">
        <v>17519.385999999999</v>
      </c>
    </row>
    <row r="46" spans="1:8" x14ac:dyDescent="0.25">
      <c r="A46" s="244">
        <v>1977</v>
      </c>
      <c r="B46" s="245">
        <v>18803</v>
      </c>
      <c r="C46" s="246">
        <v>19205.037333929755</v>
      </c>
      <c r="D46" s="247">
        <v>18935.165793773667</v>
      </c>
      <c r="E46" s="248">
        <v>18972.882399999999</v>
      </c>
      <c r="F46" s="249">
        <v>19194.344787728125</v>
      </c>
      <c r="G46" s="250">
        <v>18981.932866182098</v>
      </c>
      <c r="H46" s="251">
        <v>18951.954000000005</v>
      </c>
    </row>
    <row r="47" spans="1:8" x14ac:dyDescent="0.25">
      <c r="A47" s="244">
        <v>1976</v>
      </c>
      <c r="B47" s="245">
        <v>15492</v>
      </c>
      <c r="C47" s="246">
        <v>15613.304640815308</v>
      </c>
      <c r="D47" s="247">
        <v>15308.547469950869</v>
      </c>
      <c r="E47" s="248">
        <v>15329.936000000002</v>
      </c>
      <c r="F47" s="249">
        <v>15574.571174359684</v>
      </c>
      <c r="G47" s="250">
        <v>15365.755805822086</v>
      </c>
      <c r="H47" s="251">
        <v>15441.099999999999</v>
      </c>
    </row>
    <row r="48" spans="1:8" x14ac:dyDescent="0.25">
      <c r="A48" s="244">
        <v>1975</v>
      </c>
      <c r="B48" s="245">
        <v>16295</v>
      </c>
      <c r="C48" s="246">
        <v>16543.651341757599</v>
      </c>
      <c r="D48" s="247">
        <v>16163.949816571234</v>
      </c>
      <c r="E48" s="248">
        <v>16217.056800000002</v>
      </c>
      <c r="F48" s="249">
        <v>16450.01693006793</v>
      </c>
      <c r="G48" s="250">
        <v>16257.94523984495</v>
      </c>
      <c r="H48" s="251">
        <v>16277.07</v>
      </c>
    </row>
    <row r="49" spans="1:8" x14ac:dyDescent="0.25">
      <c r="A49" s="244">
        <v>1974</v>
      </c>
      <c r="B49" s="245">
        <v>16046</v>
      </c>
      <c r="C49" s="246">
        <v>16101.078403500993</v>
      </c>
      <c r="D49" s="247">
        <v>15830.031640961635</v>
      </c>
      <c r="E49" s="248">
        <v>15903.623200000002</v>
      </c>
      <c r="F49" s="249">
        <v>16051.43899325926</v>
      </c>
      <c r="G49" s="250">
        <v>15923.234348220463</v>
      </c>
      <c r="H49" s="251">
        <v>15967.150000000009</v>
      </c>
    </row>
    <row r="50" spans="1:8" x14ac:dyDescent="0.25">
      <c r="A50" s="244">
        <v>1973</v>
      </c>
      <c r="B50" s="245">
        <v>16376</v>
      </c>
      <c r="C50" s="246">
        <v>16390.438849372396</v>
      </c>
      <c r="D50" s="247">
        <v>16237.379664833605</v>
      </c>
      <c r="E50" s="248">
        <v>16298.197600000001</v>
      </c>
      <c r="F50" s="249">
        <v>16385.126364599364</v>
      </c>
      <c r="G50" s="250">
        <v>16311.912143678126</v>
      </c>
      <c r="H50" s="251">
        <v>16326.715999999999</v>
      </c>
    </row>
    <row r="51" spans="1:8" x14ac:dyDescent="0.25">
      <c r="A51" s="244">
        <v>1972</v>
      </c>
      <c r="B51" s="245">
        <v>13706</v>
      </c>
      <c r="C51" s="246">
        <v>13762.749767934802</v>
      </c>
      <c r="D51" s="247">
        <v>13751.284340514016</v>
      </c>
      <c r="E51" s="248">
        <v>13774.0376</v>
      </c>
      <c r="F51" s="249">
        <v>13785.960199513922</v>
      </c>
      <c r="G51" s="250">
        <v>13765.073870536704</v>
      </c>
      <c r="H51" s="251">
        <v>13816.936000000003</v>
      </c>
    </row>
    <row r="52" spans="1:8" x14ac:dyDescent="0.25">
      <c r="A52" s="244">
        <v>1971</v>
      </c>
      <c r="B52" s="245">
        <v>15073</v>
      </c>
      <c r="C52" s="246">
        <v>15088.0617868052</v>
      </c>
      <c r="D52" s="247">
        <v>15090.43437445324</v>
      </c>
      <c r="E52" s="248">
        <v>15136.792800000001</v>
      </c>
      <c r="F52" s="249">
        <v>15038.42229940765</v>
      </c>
      <c r="G52" s="250">
        <v>15138.458702842729</v>
      </c>
      <c r="H52" s="251">
        <v>15192.582000000006</v>
      </c>
    </row>
    <row r="53" spans="1:8" x14ac:dyDescent="0.25">
      <c r="A53" s="244">
        <v>1970</v>
      </c>
      <c r="B53" s="245">
        <v>16880</v>
      </c>
      <c r="C53" s="246">
        <v>16726.344138518612</v>
      </c>
      <c r="D53" s="247">
        <v>16659.307140234454</v>
      </c>
      <c r="E53" s="248">
        <v>16689.052000000003</v>
      </c>
      <c r="F53" s="249">
        <v>16698.942350153553</v>
      </c>
      <c r="G53" s="250">
        <v>16708.194561455206</v>
      </c>
      <c r="H53" s="251">
        <v>16729.467999999997</v>
      </c>
    </row>
    <row r="54" spans="1:8" x14ac:dyDescent="0.25">
      <c r="A54" s="244">
        <v>1969</v>
      </c>
      <c r="B54" s="245">
        <v>15850</v>
      </c>
      <c r="C54" s="246">
        <v>15788.470744810882</v>
      </c>
      <c r="D54" s="247">
        <v>15636.989923444349</v>
      </c>
      <c r="E54" s="248">
        <v>15656.826400000002</v>
      </c>
      <c r="F54" s="249">
        <v>15835.675343964174</v>
      </c>
      <c r="G54" s="250">
        <v>15660.238376445024</v>
      </c>
      <c r="H54" s="251">
        <v>15725.016000000001</v>
      </c>
    </row>
    <row r="55" spans="1:8" x14ac:dyDescent="0.25">
      <c r="A55" s="244">
        <v>1968</v>
      </c>
      <c r="B55" s="245">
        <v>11109</v>
      </c>
      <c r="C55" s="246">
        <v>11147.960540766133</v>
      </c>
      <c r="D55" s="247">
        <v>11091.329263007185</v>
      </c>
      <c r="E55" s="248">
        <v>11030.545600000001</v>
      </c>
      <c r="F55" s="249">
        <v>11231.948818435731</v>
      </c>
      <c r="G55" s="250">
        <v>11078.064009733811</v>
      </c>
      <c r="H55" s="251">
        <v>11103.606000000002</v>
      </c>
    </row>
    <row r="56" spans="1:8" x14ac:dyDescent="0.25">
      <c r="A56" s="244">
        <v>1967</v>
      </c>
      <c r="B56" s="245">
        <v>12210</v>
      </c>
      <c r="C56" s="246">
        <v>11965.151106169924</v>
      </c>
      <c r="D56" s="247">
        <v>11969.342164155199</v>
      </c>
      <c r="E56" s="248">
        <v>11957.6896</v>
      </c>
      <c r="F56" s="249">
        <v>12042.278963193956</v>
      </c>
      <c r="G56" s="250">
        <v>11964.448207716741</v>
      </c>
      <c r="H56" s="251">
        <v>11988.806000000002</v>
      </c>
    </row>
    <row r="57" spans="1:8" x14ac:dyDescent="0.25">
      <c r="A57" s="244">
        <v>1966</v>
      </c>
      <c r="B57" s="245">
        <v>12900</v>
      </c>
      <c r="C57" s="246">
        <v>12725.931759898196</v>
      </c>
      <c r="D57" s="247">
        <v>12713.335268758052</v>
      </c>
      <c r="E57" s="248">
        <v>12691.917600000001</v>
      </c>
      <c r="F57" s="249">
        <v>12815.592946937106</v>
      </c>
      <c r="G57" s="250">
        <v>12666.583549068435</v>
      </c>
      <c r="H57" s="251">
        <v>12709.750000000002</v>
      </c>
    </row>
    <row r="58" spans="1:8" x14ac:dyDescent="0.25">
      <c r="A58" s="244">
        <v>1965</v>
      </c>
      <c r="B58" s="245">
        <v>12946</v>
      </c>
      <c r="C58" s="246">
        <v>12819.265195096474</v>
      </c>
      <c r="D58" s="247">
        <v>12764.198058477625</v>
      </c>
      <c r="E58" s="248">
        <v>12719.572000000002</v>
      </c>
      <c r="F58" s="249">
        <v>12872.899744423588</v>
      </c>
      <c r="G58" s="250">
        <v>12730.239595268356</v>
      </c>
      <c r="H58" s="251">
        <v>12779.105999999998</v>
      </c>
    </row>
    <row r="59" spans="1:8" x14ac:dyDescent="0.25">
      <c r="A59" s="244">
        <v>1964</v>
      </c>
      <c r="B59" s="245">
        <v>13124</v>
      </c>
      <c r="C59" s="246">
        <v>12956.787511774617</v>
      </c>
      <c r="D59" s="247">
        <v>13009.823802548595</v>
      </c>
      <c r="E59" s="248">
        <v>12957.116800000002</v>
      </c>
      <c r="F59" s="249">
        <v>12984.590649174863</v>
      </c>
      <c r="G59" s="250">
        <v>13014.524831679948</v>
      </c>
      <c r="H59" s="251">
        <v>13013.873999999998</v>
      </c>
    </row>
    <row r="60" spans="1:8" x14ac:dyDescent="0.25">
      <c r="A60" s="244">
        <v>1963</v>
      </c>
      <c r="B60" s="245">
        <v>12780</v>
      </c>
      <c r="C60" s="246">
        <v>12758.474008412057</v>
      </c>
      <c r="D60" s="247">
        <v>12681.125723005573</v>
      </c>
      <c r="E60" s="248">
        <v>12585.3552</v>
      </c>
      <c r="F60" s="249">
        <v>12895.94854855962</v>
      </c>
      <c r="G60" s="250">
        <v>12647.91168781062</v>
      </c>
      <c r="H60" s="251">
        <v>12699.445999999998</v>
      </c>
    </row>
    <row r="61" spans="1:8" x14ac:dyDescent="0.25">
      <c r="A61" s="244">
        <v>1962</v>
      </c>
      <c r="B61" s="245">
        <v>14461</v>
      </c>
      <c r="C61" s="246">
        <v>14376.373772865882</v>
      </c>
      <c r="D61" s="247">
        <v>14250.111469834845</v>
      </c>
      <c r="E61" s="248">
        <v>14174.3488</v>
      </c>
      <c r="F61" s="249">
        <v>14443.408717521655</v>
      </c>
      <c r="G61" s="250">
        <v>14302.431582945237</v>
      </c>
      <c r="H61" s="251">
        <v>14297.704000000003</v>
      </c>
    </row>
    <row r="62" spans="1:8" x14ac:dyDescent="0.25">
      <c r="A62" s="244">
        <v>1961</v>
      </c>
      <c r="B62" s="245">
        <v>12942</v>
      </c>
      <c r="C62" s="246">
        <v>12777.573863705591</v>
      </c>
      <c r="D62" s="247">
        <v>12739.413288859188</v>
      </c>
      <c r="E62" s="248">
        <v>12683.221600000003</v>
      </c>
      <c r="F62" s="249">
        <v>12880.685072291739</v>
      </c>
      <c r="G62" s="250">
        <v>12796.039356746493</v>
      </c>
      <c r="H62" s="251">
        <v>12778.034</v>
      </c>
    </row>
    <row r="63" spans="1:8" x14ac:dyDescent="0.25">
      <c r="A63" s="244">
        <v>1960</v>
      </c>
      <c r="B63" s="245">
        <v>10664</v>
      </c>
      <c r="C63" s="246">
        <v>10551.884747675726</v>
      </c>
      <c r="D63" s="247">
        <v>10549.771082830244</v>
      </c>
      <c r="E63" s="248">
        <v>10537.061600000001</v>
      </c>
      <c r="F63" s="249">
        <v>10589.777071905548</v>
      </c>
      <c r="G63" s="250">
        <v>10594.415864979792</v>
      </c>
      <c r="H63" s="251">
        <v>10609.129999999997</v>
      </c>
    </row>
    <row r="64" spans="1:8" x14ac:dyDescent="0.25">
      <c r="A64" s="244">
        <v>1959</v>
      </c>
      <c r="B64" s="245">
        <v>10853</v>
      </c>
      <c r="C64" s="246">
        <v>10829.645534406749</v>
      </c>
      <c r="D64" s="247">
        <v>10699.688644159518</v>
      </c>
      <c r="E64" s="248">
        <v>10654.654399999999</v>
      </c>
      <c r="F64" s="249">
        <v>10943.957412476691</v>
      </c>
      <c r="G64" s="250">
        <v>10754.815285957116</v>
      </c>
      <c r="H64" s="251">
        <v>10736.807999999999</v>
      </c>
    </row>
    <row r="65" spans="1:8" x14ac:dyDescent="0.25">
      <c r="A65" s="244">
        <v>1958</v>
      </c>
      <c r="B65" s="245">
        <v>10578</v>
      </c>
      <c r="C65" s="246">
        <v>10596.741910384841</v>
      </c>
      <c r="D65" s="247">
        <v>10634.315185036901</v>
      </c>
      <c r="E65" s="248">
        <v>10637.200800000001</v>
      </c>
      <c r="F65" s="249">
        <v>10696.207902506545</v>
      </c>
      <c r="G65" s="250">
        <v>10676.440502214717</v>
      </c>
      <c r="H65" s="251">
        <v>10665.310000000001</v>
      </c>
    </row>
    <row r="66" spans="1:8" x14ac:dyDescent="0.25">
      <c r="A66" s="244">
        <v>1957</v>
      </c>
      <c r="B66" s="245">
        <v>10636</v>
      </c>
      <c r="C66" s="246">
        <v>10742.194518239907</v>
      </c>
      <c r="D66" s="247">
        <v>10679.569374375886</v>
      </c>
      <c r="E66" s="248">
        <v>10675.486400000002</v>
      </c>
      <c r="F66" s="249">
        <v>10855.09505616686</v>
      </c>
      <c r="G66" s="250">
        <v>10740.117385779882</v>
      </c>
      <c r="H66" s="251">
        <v>10745.928</v>
      </c>
    </row>
    <row r="67" spans="1:8" x14ac:dyDescent="0.25">
      <c r="A67" s="244">
        <v>1956</v>
      </c>
      <c r="B67" s="245">
        <v>11031</v>
      </c>
      <c r="C67" s="246">
        <v>11174.213005751735</v>
      </c>
      <c r="D67" s="247">
        <v>11017.324517583385</v>
      </c>
      <c r="E67" s="248">
        <v>11011.621600000002</v>
      </c>
      <c r="F67" s="249">
        <v>11245.645034464867</v>
      </c>
      <c r="G67" s="250">
        <v>11103.250533754765</v>
      </c>
      <c r="H67" s="251">
        <v>11085.740000000002</v>
      </c>
    </row>
    <row r="68" spans="1:8" x14ac:dyDescent="0.25">
      <c r="A68" s="244">
        <v>1955</v>
      </c>
      <c r="B68" s="245">
        <v>11068</v>
      </c>
      <c r="C68" s="246">
        <v>11129.239263231022</v>
      </c>
      <c r="D68" s="247">
        <v>10926.406998167113</v>
      </c>
      <c r="E68" s="248">
        <v>10915.953599999999</v>
      </c>
      <c r="F68" s="249">
        <v>11250.616278039093</v>
      </c>
      <c r="G68" s="250">
        <v>11018.807229255459</v>
      </c>
      <c r="H68" s="251">
        <v>11029.748</v>
      </c>
    </row>
    <row r="69" spans="1:8" x14ac:dyDescent="0.25">
      <c r="A69" s="244">
        <v>1954</v>
      </c>
      <c r="B69" s="245">
        <v>10827</v>
      </c>
      <c r="C69" s="246">
        <v>10951.201315110638</v>
      </c>
      <c r="D69" s="247">
        <v>10876.622232007783</v>
      </c>
      <c r="E69" s="248">
        <v>10877.169599999999</v>
      </c>
      <c r="F69" s="249">
        <v>11044.45687887715</v>
      </c>
      <c r="G69" s="250">
        <v>11010.366242672919</v>
      </c>
      <c r="H69" s="251">
        <v>11007.609999999997</v>
      </c>
    </row>
    <row r="70" spans="1:8" x14ac:dyDescent="0.25">
      <c r="A70" s="244">
        <v>1953</v>
      </c>
      <c r="B70" s="245">
        <v>11426</v>
      </c>
      <c r="C70" s="246">
        <v>11299.083076668778</v>
      </c>
      <c r="D70" s="247">
        <v>11238.778646486317</v>
      </c>
      <c r="E70" s="248">
        <v>11136.052000000001</v>
      </c>
      <c r="F70" s="249">
        <v>11380.91375947364</v>
      </c>
      <c r="G70" s="250">
        <v>11287.899326797549</v>
      </c>
      <c r="H70" s="251">
        <v>11246.576997084328</v>
      </c>
    </row>
    <row r="71" spans="1:8" x14ac:dyDescent="0.25">
      <c r="A71" s="244">
        <v>1952</v>
      </c>
      <c r="B71" s="245">
        <v>10349</v>
      </c>
      <c r="C71" s="246">
        <v>10277.926484870241</v>
      </c>
      <c r="D71" s="247">
        <v>10164.022491045595</v>
      </c>
      <c r="E71" s="248">
        <v>10103.9</v>
      </c>
      <c r="F71" s="249">
        <v>10337.420431348864</v>
      </c>
      <c r="G71" s="250">
        <v>10182.679897491424</v>
      </c>
      <c r="H71" s="251">
        <v>10235.643814578922</v>
      </c>
    </row>
    <row r="72" spans="1:8" x14ac:dyDescent="0.25">
      <c r="A72" s="244">
        <v>1951</v>
      </c>
      <c r="B72" s="245">
        <v>11268</v>
      </c>
      <c r="C72" s="246">
        <v>11245.893096459022</v>
      </c>
      <c r="D72" s="247">
        <v>10992.565151805062</v>
      </c>
      <c r="E72" s="248">
        <v>10926.551200000002</v>
      </c>
      <c r="F72" s="249">
        <v>11309.282334719204</v>
      </c>
      <c r="G72" s="250">
        <v>11012.636335554618</v>
      </c>
      <c r="H72" s="251">
        <v>10988.414624706533</v>
      </c>
    </row>
    <row r="73" spans="1:8" x14ac:dyDescent="0.25">
      <c r="A73" s="244">
        <v>1950</v>
      </c>
      <c r="B73" s="245">
        <v>12013</v>
      </c>
      <c r="C73" s="246">
        <v>11943.933009766262</v>
      </c>
      <c r="D73" s="247">
        <v>11755.818066996426</v>
      </c>
      <c r="E73" s="248">
        <v>11653.169599999999</v>
      </c>
      <c r="F73" s="249">
        <v>11917.158034676973</v>
      </c>
      <c r="G73" s="250">
        <v>11819.408701622724</v>
      </c>
      <c r="H73" s="251">
        <v>11708.457728717536</v>
      </c>
    </row>
    <row r="74" spans="1:8" x14ac:dyDescent="0.25">
      <c r="A74" s="244">
        <v>1949</v>
      </c>
      <c r="B74" s="245">
        <v>11426</v>
      </c>
      <c r="C74" s="246">
        <v>11228.504974458841</v>
      </c>
      <c r="D74" s="247">
        <v>11182.881234244564</v>
      </c>
      <c r="E74" s="248">
        <v>11077.7232</v>
      </c>
      <c r="F74" s="249">
        <v>11208.100435630928</v>
      </c>
      <c r="G74" s="250">
        <v>11238.374229154108</v>
      </c>
      <c r="H74" s="251">
        <v>11224.380687619256</v>
      </c>
    </row>
    <row r="75" spans="1:8" x14ac:dyDescent="0.25">
      <c r="A75" s="244">
        <v>1948</v>
      </c>
      <c r="B75" s="245">
        <v>13326</v>
      </c>
      <c r="C75" s="246">
        <v>13562.483327688071</v>
      </c>
      <c r="D75" s="247">
        <v>12818.627691993897</v>
      </c>
      <c r="E75" s="248">
        <v>12597.361240864673</v>
      </c>
      <c r="F75" s="249">
        <v>13630.790284222272</v>
      </c>
      <c r="G75" s="250">
        <v>12915.750437694531</v>
      </c>
      <c r="H75" s="251">
        <v>12867.408090655406</v>
      </c>
    </row>
    <row r="76" spans="1:8" x14ac:dyDescent="0.25">
      <c r="A76" s="244">
        <v>1947</v>
      </c>
      <c r="B76" s="245">
        <v>13173</v>
      </c>
      <c r="C76" s="246">
        <v>13424.476497591393</v>
      </c>
      <c r="D76" s="247">
        <v>12675.899315942943</v>
      </c>
      <c r="E76" s="248">
        <v>12520.081169323787</v>
      </c>
      <c r="F76" s="249">
        <v>13453.12616026744</v>
      </c>
      <c r="G76" s="250">
        <v>12791.107301419137</v>
      </c>
      <c r="H76" s="251">
        <v>12767.927390390376</v>
      </c>
    </row>
    <row r="77" spans="1:8" x14ac:dyDescent="0.25">
      <c r="A77" s="244">
        <v>1946</v>
      </c>
      <c r="B77" s="245">
        <v>12168</v>
      </c>
      <c r="C77" s="246">
        <v>12191.772710202</v>
      </c>
      <c r="D77" s="247">
        <v>11759.705901611907</v>
      </c>
      <c r="E77" s="248">
        <v>11548.450419982746</v>
      </c>
      <c r="F77" s="249">
        <v>12378.252715630093</v>
      </c>
      <c r="G77" s="250">
        <v>11904.081416774545</v>
      </c>
      <c r="H77" s="251">
        <v>11889.844145329002</v>
      </c>
    </row>
    <row r="78" spans="1:8" x14ac:dyDescent="0.25">
      <c r="A78" s="244">
        <v>1945</v>
      </c>
      <c r="B78" s="245">
        <v>12244</v>
      </c>
      <c r="C78" s="246">
        <v>12389.994306852845</v>
      </c>
      <c r="D78" s="247">
        <v>11421.79633275079</v>
      </c>
      <c r="E78" s="248">
        <v>11290.149177713147</v>
      </c>
      <c r="F78" s="249">
        <v>12441.156457494684</v>
      </c>
      <c r="G78" s="250">
        <v>11588.719294129976</v>
      </c>
      <c r="H78" s="251">
        <v>11525.327676225681</v>
      </c>
    </row>
    <row r="79" spans="1:8" x14ac:dyDescent="0.25">
      <c r="A79" s="244">
        <v>1944</v>
      </c>
      <c r="B79" s="245">
        <v>12046</v>
      </c>
      <c r="C79" s="246">
        <v>11954.349512218958</v>
      </c>
      <c r="D79" s="247">
        <v>11390.420304321777</v>
      </c>
      <c r="E79" s="248">
        <v>11175.593140735667</v>
      </c>
      <c r="F79" s="249">
        <v>12075.280660373315</v>
      </c>
      <c r="G79" s="250">
        <v>11568.509369539104</v>
      </c>
      <c r="H79" s="251">
        <v>11518.958303176727</v>
      </c>
    </row>
    <row r="80" spans="1:8" x14ac:dyDescent="0.25">
      <c r="A80" s="244">
        <v>1943</v>
      </c>
      <c r="B80" s="245">
        <v>12350</v>
      </c>
      <c r="C80" s="246">
        <v>12584.330644892336</v>
      </c>
      <c r="D80" s="247">
        <v>11598.760518009298</v>
      </c>
      <c r="E80" s="248">
        <v>11396.054288844774</v>
      </c>
      <c r="F80" s="249">
        <v>12740.328083555592</v>
      </c>
      <c r="G80" s="250">
        <v>11725.953610377346</v>
      </c>
      <c r="H80" s="251">
        <v>11717.31422841209</v>
      </c>
    </row>
    <row r="81" spans="1:8" x14ac:dyDescent="0.25">
      <c r="A81" s="244">
        <v>1942</v>
      </c>
      <c r="B81" s="245">
        <v>12010</v>
      </c>
      <c r="C81" s="246">
        <v>11974.603901015069</v>
      </c>
      <c r="D81" s="247">
        <v>11131.092299346816</v>
      </c>
      <c r="E81" s="248">
        <v>10931.008824973889</v>
      </c>
      <c r="F81" s="249">
        <v>12119.911033584523</v>
      </c>
      <c r="G81" s="250">
        <v>11248.707396050502</v>
      </c>
      <c r="H81" s="251">
        <v>11257.100604644844</v>
      </c>
    </row>
    <row r="82" spans="1:8" x14ac:dyDescent="0.25">
      <c r="A82" s="244">
        <v>1941</v>
      </c>
      <c r="B82" s="245">
        <v>12955</v>
      </c>
      <c r="C82" s="246">
        <v>12798.145127067964</v>
      </c>
      <c r="D82" s="247">
        <v>12188.800094986227</v>
      </c>
      <c r="E82" s="248">
        <v>11959.099686399468</v>
      </c>
      <c r="F82" s="249">
        <v>12895.746785112942</v>
      </c>
      <c r="G82" s="250">
        <v>12310.531789084762</v>
      </c>
      <c r="H82" s="251">
        <v>12259.132702660232</v>
      </c>
    </row>
    <row r="83" spans="1:8" x14ac:dyDescent="0.25">
      <c r="A83" s="244">
        <v>1940</v>
      </c>
      <c r="B83" s="245">
        <v>13743</v>
      </c>
      <c r="C83" s="246">
        <v>13750.019420513212</v>
      </c>
      <c r="D83" s="247">
        <v>12957.885705657342</v>
      </c>
      <c r="E83" s="248">
        <v>12704.844252076166</v>
      </c>
      <c r="F83" s="249">
        <v>13875.663484686256</v>
      </c>
      <c r="G83" s="250">
        <v>13095.149623663085</v>
      </c>
      <c r="H83" s="251">
        <v>12941.411787824301</v>
      </c>
    </row>
    <row r="84" spans="1:8" x14ac:dyDescent="0.25">
      <c r="A84" s="244">
        <v>1939</v>
      </c>
      <c r="B84" s="245">
        <v>13804</v>
      </c>
      <c r="C84" s="246">
        <v>13382.671498778325</v>
      </c>
      <c r="D84" s="247">
        <v>13081.343594614436</v>
      </c>
      <c r="E84" s="248">
        <v>12791.177020600853</v>
      </c>
      <c r="F84" s="249">
        <v>13380.895873886717</v>
      </c>
      <c r="G84" s="250">
        <v>13293.811226514181</v>
      </c>
      <c r="H84" s="251">
        <v>13093.749175485289</v>
      </c>
    </row>
    <row r="85" spans="1:8" x14ac:dyDescent="0.25">
      <c r="A85" s="244">
        <v>1938</v>
      </c>
      <c r="B85" s="245">
        <v>14519</v>
      </c>
      <c r="C85" s="246">
        <v>14526.32396026443</v>
      </c>
      <c r="D85" s="247">
        <v>13540.007008058796</v>
      </c>
      <c r="E85" s="248">
        <v>13270.79743287911</v>
      </c>
      <c r="F85" s="249">
        <v>14545.764406778218</v>
      </c>
      <c r="G85" s="250">
        <v>13689.018813308045</v>
      </c>
      <c r="H85" s="251">
        <v>13479.23652827202</v>
      </c>
    </row>
    <row r="86" spans="1:8" x14ac:dyDescent="0.25">
      <c r="A86" s="244">
        <v>1937</v>
      </c>
      <c r="B86" s="245">
        <v>14831</v>
      </c>
      <c r="C86" s="246">
        <v>14781.389543856079</v>
      </c>
      <c r="D86" s="247">
        <v>13919.225285338731</v>
      </c>
      <c r="E86" s="248">
        <v>13632.910401058783</v>
      </c>
      <c r="F86" s="249">
        <v>14792.887990272908</v>
      </c>
      <c r="G86" s="250">
        <v>14088.430554097955</v>
      </c>
      <c r="H86" s="251">
        <v>13826.503581167264</v>
      </c>
    </row>
    <row r="87" spans="1:8" x14ac:dyDescent="0.25">
      <c r="A87" s="244">
        <v>1936</v>
      </c>
      <c r="B87" s="245">
        <v>14635</v>
      </c>
      <c r="C87" s="246">
        <v>14409.741772544801</v>
      </c>
      <c r="D87" s="247">
        <v>13796.157570581283</v>
      </c>
      <c r="E87" s="248">
        <v>13455.879586661584</v>
      </c>
      <c r="F87" s="249">
        <v>14502.924215649806</v>
      </c>
      <c r="G87" s="250">
        <v>14021.940623162192</v>
      </c>
      <c r="H87" s="251">
        <v>13684.907208022427</v>
      </c>
    </row>
    <row r="88" spans="1:8" x14ac:dyDescent="0.25">
      <c r="A88" s="244">
        <v>1935</v>
      </c>
      <c r="B88" s="245">
        <v>14251</v>
      </c>
      <c r="C88" s="246">
        <v>14322.112113988913</v>
      </c>
      <c r="D88" s="247">
        <v>13532.942901268383</v>
      </c>
      <c r="E88" s="248">
        <v>13192.136419447768</v>
      </c>
      <c r="F88" s="249">
        <v>14341.877440735507</v>
      </c>
      <c r="G88" s="250">
        <v>13733.991538623852</v>
      </c>
      <c r="H88" s="251">
        <v>13473.603258100442</v>
      </c>
    </row>
    <row r="89" spans="1:8" x14ac:dyDescent="0.25">
      <c r="A89" s="244">
        <v>1934</v>
      </c>
      <c r="B89" s="245">
        <v>13445</v>
      </c>
      <c r="C89" s="246">
        <v>13260.528452590386</v>
      </c>
      <c r="D89" s="247">
        <v>12782.611525348488</v>
      </c>
      <c r="E89" s="248">
        <v>12457.884137306628</v>
      </c>
      <c r="F89" s="249">
        <v>13439.814731643675</v>
      </c>
      <c r="G89" s="250">
        <v>12982.390578970235</v>
      </c>
      <c r="H89" s="251">
        <v>12734.75109046642</v>
      </c>
    </row>
    <row r="90" spans="1:8" x14ac:dyDescent="0.25">
      <c r="A90" s="244">
        <v>1933</v>
      </c>
      <c r="B90" s="245">
        <v>12448</v>
      </c>
      <c r="C90" s="246">
        <v>12353.811177768333</v>
      </c>
      <c r="D90" s="247">
        <v>11710.158757394833</v>
      </c>
      <c r="E90" s="248">
        <v>11461.893111543804</v>
      </c>
      <c r="F90" s="249">
        <v>12439.936354056294</v>
      </c>
      <c r="G90" s="250">
        <v>11847.686117854801</v>
      </c>
      <c r="H90" s="251">
        <v>11729.021268428054</v>
      </c>
    </row>
    <row r="91" spans="1:8" x14ac:dyDescent="0.25">
      <c r="A91" s="244">
        <v>1932</v>
      </c>
      <c r="B91" s="245">
        <v>14791</v>
      </c>
      <c r="C91" s="246">
        <v>14706.072958771256</v>
      </c>
      <c r="D91" s="247">
        <v>13797.767759722583</v>
      </c>
      <c r="E91" s="248">
        <v>13448.963283546942</v>
      </c>
      <c r="F91" s="249">
        <v>14831.560654232246</v>
      </c>
      <c r="G91" s="250">
        <v>13975.845413455281</v>
      </c>
      <c r="H91" s="251">
        <v>13743.92116704768</v>
      </c>
    </row>
    <row r="92" spans="1:8" x14ac:dyDescent="0.25">
      <c r="A92" s="244">
        <v>1931</v>
      </c>
      <c r="B92" s="245">
        <v>12930</v>
      </c>
      <c r="C92" s="246">
        <v>12892.458724946127</v>
      </c>
      <c r="D92" s="247">
        <v>12235.413416241716</v>
      </c>
      <c r="E92" s="248">
        <v>11982.96499411094</v>
      </c>
      <c r="F92" s="249">
        <v>13040.497900619117</v>
      </c>
      <c r="G92" s="250">
        <v>12368.617399744104</v>
      </c>
      <c r="H92" s="251">
        <v>12120.982712376221</v>
      </c>
    </row>
    <row r="93" spans="1:8" x14ac:dyDescent="0.25">
      <c r="A93" s="244">
        <v>1930</v>
      </c>
      <c r="B93" s="245">
        <v>16711</v>
      </c>
      <c r="C93" s="246">
        <v>15751.378136559664</v>
      </c>
      <c r="D93" s="247">
        <v>15615.674471725322</v>
      </c>
      <c r="E93" s="248">
        <v>15145.860452515963</v>
      </c>
      <c r="F93" s="249">
        <v>15679.167381347486</v>
      </c>
      <c r="G93" s="250">
        <v>15962.11727680408</v>
      </c>
      <c r="H93" s="251">
        <v>15430.347887364522</v>
      </c>
    </row>
    <row r="94" spans="1:8" x14ac:dyDescent="0.25">
      <c r="A94" s="244">
        <v>1929</v>
      </c>
      <c r="B94" s="245">
        <v>18079</v>
      </c>
      <c r="C94" s="246">
        <v>17673.738015675335</v>
      </c>
      <c r="D94" s="247">
        <v>17113.198315488109</v>
      </c>
      <c r="E94" s="248">
        <v>16526.264442850541</v>
      </c>
      <c r="F94" s="249">
        <v>17744.086063989951</v>
      </c>
      <c r="G94" s="250">
        <v>17452.457842061802</v>
      </c>
      <c r="H94" s="251">
        <v>16988.62458171037</v>
      </c>
    </row>
    <row r="95" spans="1:8" x14ac:dyDescent="0.25">
      <c r="A95" s="244">
        <v>1928</v>
      </c>
      <c r="B95" s="245">
        <v>15656</v>
      </c>
      <c r="C95" s="246">
        <v>15979.890558519228</v>
      </c>
      <c r="D95" s="247">
        <v>14939.67631315017</v>
      </c>
      <c r="E95" s="248">
        <v>14582.997798575916</v>
      </c>
      <c r="F95" s="249">
        <v>15835.803705756247</v>
      </c>
      <c r="G95" s="250">
        <v>15180.181137954818</v>
      </c>
      <c r="H95" s="251">
        <v>14867.042125968121</v>
      </c>
    </row>
    <row r="96" spans="1:8" x14ac:dyDescent="0.25">
      <c r="A96" s="244">
        <v>1927</v>
      </c>
      <c r="B96" s="245">
        <v>17184</v>
      </c>
      <c r="C96" s="246">
        <v>17256.722922927249</v>
      </c>
      <c r="D96" s="247">
        <v>16394.330293570474</v>
      </c>
      <c r="E96" s="248">
        <v>15827.912451654938</v>
      </c>
      <c r="F96" s="249">
        <v>17295.453307747957</v>
      </c>
      <c r="G96" s="250">
        <v>16731.132163548657</v>
      </c>
      <c r="H96" s="251">
        <v>16367.47725498705</v>
      </c>
    </row>
    <row r="97" spans="1:8" x14ac:dyDescent="0.25">
      <c r="A97" s="244">
        <v>1926</v>
      </c>
      <c r="B97" s="245">
        <v>16527</v>
      </c>
      <c r="C97" s="246">
        <v>17046.641374739273</v>
      </c>
      <c r="D97" s="247">
        <v>15705.0169213178</v>
      </c>
      <c r="E97" s="248">
        <v>15280.700301210345</v>
      </c>
      <c r="F97" s="249">
        <v>16813.996711437107</v>
      </c>
      <c r="G97" s="250">
        <v>15914.985956011309</v>
      </c>
      <c r="H97" s="251">
        <v>15613.733959504789</v>
      </c>
    </row>
    <row r="98" spans="1:8" x14ac:dyDescent="0.25">
      <c r="A98" s="244">
        <v>1925</v>
      </c>
      <c r="B98" s="245">
        <v>18335</v>
      </c>
      <c r="C98" s="246">
        <v>17669.187179410608</v>
      </c>
      <c r="D98" s="247">
        <v>17231.259960016949</v>
      </c>
      <c r="E98" s="248">
        <v>16607.473130509719</v>
      </c>
      <c r="F98" s="249">
        <v>17738.144260527748</v>
      </c>
      <c r="G98" s="250">
        <v>17595.445731907905</v>
      </c>
      <c r="H98" s="251">
        <v>17203.758136162203</v>
      </c>
    </row>
    <row r="99" spans="1:8" x14ac:dyDescent="0.25">
      <c r="A99" s="244">
        <v>1924</v>
      </c>
      <c r="B99" s="245">
        <v>16835</v>
      </c>
      <c r="C99" s="246">
        <v>16703.727277208411</v>
      </c>
      <c r="D99" s="247">
        <v>15660.395099950594</v>
      </c>
      <c r="E99" s="248">
        <v>15222.454095199593</v>
      </c>
      <c r="F99" s="249">
        <v>16664.714473819262</v>
      </c>
      <c r="G99" s="250">
        <v>15938.360188098881</v>
      </c>
      <c r="H99" s="251">
        <v>15657.67663581878</v>
      </c>
    </row>
    <row r="100" spans="1:8" x14ac:dyDescent="0.25">
      <c r="A100" s="244">
        <v>1923</v>
      </c>
      <c r="B100" s="245">
        <v>16559</v>
      </c>
      <c r="C100" s="246">
        <v>15662.192643157736</v>
      </c>
      <c r="D100" s="247">
        <v>15064.869798073032</v>
      </c>
      <c r="E100" s="248">
        <v>14820.813192360694</v>
      </c>
      <c r="F100" s="249">
        <v>15554.671344209353</v>
      </c>
      <c r="G100" s="250">
        <v>15303.494131128182</v>
      </c>
      <c r="H100" s="251">
        <v>15064.288383999809</v>
      </c>
    </row>
    <row r="101" spans="1:8" x14ac:dyDescent="0.25">
      <c r="A101" s="244">
        <v>1922</v>
      </c>
      <c r="B101" s="245">
        <v>15198</v>
      </c>
      <c r="C101" s="246">
        <v>15236.371946455898</v>
      </c>
      <c r="D101" s="247">
        <v>14438.141620527482</v>
      </c>
      <c r="E101" s="248">
        <v>14032.085381896133</v>
      </c>
      <c r="F101" s="249">
        <v>15210.717184351861</v>
      </c>
      <c r="G101" s="250">
        <v>14672.700498855145</v>
      </c>
      <c r="H101" s="251">
        <v>14405.123227144488</v>
      </c>
    </row>
    <row r="102" spans="1:8" x14ac:dyDescent="0.25">
      <c r="A102" s="244">
        <v>1921</v>
      </c>
      <c r="B102" s="245">
        <v>15296</v>
      </c>
      <c r="C102" s="246">
        <v>15635.556349947503</v>
      </c>
      <c r="D102" s="247">
        <v>14463.813169470883</v>
      </c>
      <c r="E102" s="248">
        <v>14118.352380478282</v>
      </c>
      <c r="F102" s="249">
        <v>15490.914309766618</v>
      </c>
      <c r="G102" s="250">
        <v>14706.91461458987</v>
      </c>
      <c r="H102" s="251">
        <v>14426.905044415094</v>
      </c>
    </row>
    <row r="103" spans="1:8" x14ac:dyDescent="0.25">
      <c r="A103" s="244">
        <v>1920</v>
      </c>
      <c r="B103" s="245">
        <v>13084</v>
      </c>
      <c r="C103" s="246">
        <v>13368.246055118361</v>
      </c>
      <c r="D103" s="247">
        <v>12309.482119750361</v>
      </c>
      <c r="E103" s="248">
        <v>12059.735507433632</v>
      </c>
      <c r="F103" s="249">
        <v>13256.856389870014</v>
      </c>
      <c r="G103" s="250">
        <v>12488.490424419562</v>
      </c>
      <c r="H103" s="251">
        <v>12382.652879379428</v>
      </c>
    </row>
    <row r="104" spans="1:8" x14ac:dyDescent="0.25">
      <c r="A104" s="244">
        <v>1919</v>
      </c>
      <c r="B104" s="245">
        <v>8665</v>
      </c>
      <c r="C104" s="246">
        <v>8885.5387712989941</v>
      </c>
      <c r="D104" s="247">
        <v>8384.1313353353871</v>
      </c>
      <c r="E104" s="248">
        <v>8285.8321949091041</v>
      </c>
      <c r="F104" s="249">
        <v>8901.9907674105743</v>
      </c>
      <c r="G104" s="250">
        <v>8460.7193960790737</v>
      </c>
      <c r="H104" s="251">
        <v>8474.0322373695271</v>
      </c>
    </row>
    <row r="105" spans="1:8" x14ac:dyDescent="0.25">
      <c r="A105" s="244">
        <v>1918</v>
      </c>
      <c r="B105" s="245">
        <v>7385</v>
      </c>
      <c r="C105" s="246">
        <v>7490.9348041610374</v>
      </c>
      <c r="D105" s="247">
        <v>6957.2652225701286</v>
      </c>
      <c r="E105" s="248">
        <v>6925.763727711088</v>
      </c>
      <c r="F105" s="249">
        <v>7446.7812756256235</v>
      </c>
      <c r="G105" s="250">
        <v>7032.7813191223022</v>
      </c>
      <c r="H105" s="251">
        <v>7077.2503431737241</v>
      </c>
    </row>
    <row r="106" spans="1:8" x14ac:dyDescent="0.25">
      <c r="A106" s="244">
        <v>1917</v>
      </c>
      <c r="B106" s="245">
        <v>8949</v>
      </c>
      <c r="C106" s="246">
        <v>8798.1829883560185</v>
      </c>
      <c r="D106" s="247">
        <v>8302.2888123977464</v>
      </c>
      <c r="E106" s="248">
        <v>8265.7166382070209</v>
      </c>
      <c r="F106" s="249">
        <v>8647.2246791704492</v>
      </c>
      <c r="G106" s="250">
        <v>8359.9185913512047</v>
      </c>
      <c r="H106" s="251">
        <v>8406.3079009179582</v>
      </c>
    </row>
    <row r="107" spans="1:8" x14ac:dyDescent="0.25">
      <c r="A107" s="244">
        <v>1916</v>
      </c>
      <c r="B107" s="245">
        <v>8889</v>
      </c>
      <c r="C107" s="246">
        <v>9089.1725766669369</v>
      </c>
      <c r="D107" s="247">
        <v>8424.9685276971959</v>
      </c>
      <c r="E107" s="248">
        <v>8405.0293666572306</v>
      </c>
      <c r="F107" s="249">
        <v>8922.9154763181305</v>
      </c>
      <c r="G107" s="250">
        <v>8424.6945206347737</v>
      </c>
      <c r="H107" s="251">
        <v>8475.0942232855814</v>
      </c>
    </row>
    <row r="108" spans="1:8" x14ac:dyDescent="0.25">
      <c r="A108" s="244">
        <v>1915</v>
      </c>
      <c r="B108" s="245">
        <v>14213</v>
      </c>
      <c r="C108" s="246">
        <v>14082.269924660472</v>
      </c>
      <c r="D108" s="247">
        <v>13131.045309762301</v>
      </c>
      <c r="E108" s="248">
        <v>13045.932243985962</v>
      </c>
      <c r="F108" s="249">
        <v>14006.365479669126</v>
      </c>
      <c r="G108" s="250">
        <v>13126.752698718319</v>
      </c>
      <c r="H108" s="251">
        <v>13265.005325346172</v>
      </c>
    </row>
    <row r="109" spans="1:8" x14ac:dyDescent="0.25">
      <c r="A109" s="244">
        <v>1914</v>
      </c>
      <c r="B109" s="245">
        <v>14531</v>
      </c>
      <c r="C109" s="246">
        <v>14660.063468388551</v>
      </c>
      <c r="D109" s="247">
        <v>13442.90881101688</v>
      </c>
      <c r="E109" s="248">
        <v>13454.941979361438</v>
      </c>
      <c r="F109" s="249">
        <v>14474.542482062276</v>
      </c>
      <c r="G109" s="250">
        <v>13388.629673987723</v>
      </c>
      <c r="H109" s="251">
        <v>13498.442786457406</v>
      </c>
    </row>
    <row r="110" spans="1:8" x14ac:dyDescent="0.25">
      <c r="A110" s="244">
        <v>1913</v>
      </c>
      <c r="B110" s="245">
        <v>9961</v>
      </c>
      <c r="C110" s="246">
        <v>10157.084212744787</v>
      </c>
      <c r="D110" s="247">
        <v>9211.6689324211366</v>
      </c>
      <c r="E110" s="248">
        <v>9224.7133523416142</v>
      </c>
      <c r="F110" s="249">
        <v>10154.104122195002</v>
      </c>
      <c r="G110" s="250">
        <v>9161.5704072753251</v>
      </c>
      <c r="H110" s="251">
        <v>9210.0528993323296</v>
      </c>
    </row>
    <row r="111" spans="1:8" x14ac:dyDescent="0.25">
      <c r="A111" s="244">
        <v>1912</v>
      </c>
      <c r="B111" s="245">
        <v>11164</v>
      </c>
      <c r="C111" s="246">
        <v>10850.76463035278</v>
      </c>
      <c r="D111" s="247">
        <v>10044.425128352099</v>
      </c>
      <c r="E111" s="248">
        <v>10007.078442116977</v>
      </c>
      <c r="F111" s="249">
        <v>10727.810244901044</v>
      </c>
      <c r="G111" s="250">
        <v>10004.583373888972</v>
      </c>
      <c r="H111" s="251">
        <v>10029.846165456105</v>
      </c>
    </row>
    <row r="112" spans="1:8" x14ac:dyDescent="0.25">
      <c r="A112" s="244">
        <v>1911</v>
      </c>
      <c r="B112" s="245">
        <v>11161</v>
      </c>
      <c r="C112" s="246">
        <v>10991.150575712734</v>
      </c>
      <c r="D112" s="247">
        <v>9994.5400976064175</v>
      </c>
      <c r="E112" s="248">
        <v>10015.416494564071</v>
      </c>
      <c r="F112" s="249">
        <v>10786.503108746014</v>
      </c>
      <c r="G112" s="250">
        <v>9959.7867934957503</v>
      </c>
      <c r="H112" s="251">
        <v>10004.076552996594</v>
      </c>
    </row>
    <row r="113" spans="1:8" x14ac:dyDescent="0.25">
      <c r="A113" s="244">
        <v>1910</v>
      </c>
      <c r="B113" s="245">
        <v>9577</v>
      </c>
      <c r="C113" s="246">
        <v>9559.8461463874028</v>
      </c>
      <c r="D113" s="247">
        <v>8560.0779105526126</v>
      </c>
      <c r="E113" s="248">
        <v>8610.8309191404915</v>
      </c>
      <c r="F113" s="249">
        <v>9405.0307943123498</v>
      </c>
      <c r="G113" s="250">
        <v>8553.5169736828411</v>
      </c>
      <c r="H113" s="251">
        <v>8645.0434279943893</v>
      </c>
    </row>
    <row r="114" spans="1:8" x14ac:dyDescent="0.25">
      <c r="A114" s="244">
        <v>1909</v>
      </c>
      <c r="B114" s="245">
        <v>8797</v>
      </c>
      <c r="C114" s="246">
        <v>8750.6053603508171</v>
      </c>
      <c r="D114" s="247">
        <v>7714.598190825639</v>
      </c>
      <c r="E114" s="248">
        <v>7749.8229452396881</v>
      </c>
      <c r="F114" s="249">
        <v>8639.2933477905426</v>
      </c>
      <c r="G114" s="250">
        <v>7780.3491784252146</v>
      </c>
      <c r="H114" s="251">
        <v>7833.9181935801944</v>
      </c>
    </row>
    <row r="115" spans="1:8" x14ac:dyDescent="0.25">
      <c r="A115" s="244">
        <v>1908</v>
      </c>
      <c r="B115" s="245">
        <v>8417</v>
      </c>
      <c r="C115" s="246">
        <v>8429.4402875312335</v>
      </c>
      <c r="D115" s="247">
        <v>7391.1136722405126</v>
      </c>
      <c r="E115" s="248">
        <v>7290.1562869398786</v>
      </c>
      <c r="F115" s="249">
        <v>8456.4142511206192</v>
      </c>
      <c r="G115" s="250">
        <v>7492.3024385220533</v>
      </c>
      <c r="H115" s="251">
        <v>7555.4659337499706</v>
      </c>
    </row>
    <row r="116" spans="1:8" x14ac:dyDescent="0.25">
      <c r="A116" s="244">
        <v>1907</v>
      </c>
      <c r="B116" s="245">
        <v>8692</v>
      </c>
      <c r="C116" s="246">
        <v>8722.7347693818956</v>
      </c>
      <c r="D116" s="247">
        <v>7583.2679044637953</v>
      </c>
      <c r="E116" s="248">
        <v>7554.0118341401248</v>
      </c>
      <c r="F116" s="249">
        <v>8722.8352156321362</v>
      </c>
      <c r="G116" s="250">
        <v>7670.7672246046623</v>
      </c>
      <c r="H116" s="251">
        <v>7740.2035476625606</v>
      </c>
    </row>
    <row r="117" spans="1:8" x14ac:dyDescent="0.25">
      <c r="A117" s="244">
        <v>1906</v>
      </c>
      <c r="B117" s="245">
        <v>8874</v>
      </c>
      <c r="C117" s="246">
        <v>8872.5034034488526</v>
      </c>
      <c r="D117" s="247">
        <v>7801.3371522178122</v>
      </c>
      <c r="E117" s="248">
        <v>7748.8800404052026</v>
      </c>
      <c r="F117" s="249">
        <v>8911.687278266354</v>
      </c>
      <c r="G117" s="250">
        <v>7843.2197461910182</v>
      </c>
      <c r="H117" s="251">
        <v>7934.7911992837981</v>
      </c>
    </row>
    <row r="118" spans="1:8" x14ac:dyDescent="0.25">
      <c r="A118" s="244">
        <v>1905</v>
      </c>
      <c r="B118" s="245">
        <v>9635</v>
      </c>
      <c r="C118" s="246">
        <v>9561.9432589519201</v>
      </c>
      <c r="D118" s="247">
        <v>8182.5487222311331</v>
      </c>
      <c r="E118" s="248">
        <v>8139.9265730896177</v>
      </c>
      <c r="F118" s="249">
        <v>9568.3245846195787</v>
      </c>
      <c r="G118" s="250">
        <v>8199.846333036372</v>
      </c>
      <c r="H118" s="251">
        <v>8254.0000829633009</v>
      </c>
    </row>
    <row r="119" spans="1:8" x14ac:dyDescent="0.25">
      <c r="A119" s="244">
        <v>1904</v>
      </c>
      <c r="B119" s="245">
        <v>9302</v>
      </c>
      <c r="C119" s="246">
        <v>9412.8907391823777</v>
      </c>
      <c r="D119" s="247">
        <v>8008.2192344937093</v>
      </c>
      <c r="E119" s="248">
        <v>7913.2438963712439</v>
      </c>
      <c r="F119" s="249">
        <v>9555.8127557551907</v>
      </c>
      <c r="G119" s="250">
        <v>8021.7692534478674</v>
      </c>
      <c r="H119" s="251">
        <v>8090.993510866916</v>
      </c>
    </row>
    <row r="120" spans="1:8" x14ac:dyDescent="0.25">
      <c r="A120" s="244">
        <v>1903</v>
      </c>
      <c r="B120" s="245">
        <v>9888</v>
      </c>
      <c r="C120" s="246">
        <v>9677.8201261822469</v>
      </c>
      <c r="D120" s="247">
        <v>8265.9646690388545</v>
      </c>
      <c r="E120" s="248">
        <v>8233.5283502981983</v>
      </c>
      <c r="F120" s="249">
        <v>9729.7851382263761</v>
      </c>
      <c r="G120" s="250">
        <v>8262.9528825944562</v>
      </c>
      <c r="H120" s="251">
        <v>8294.9536683220958</v>
      </c>
    </row>
    <row r="121" spans="1:8" x14ac:dyDescent="0.25">
      <c r="A121" s="244">
        <v>1902</v>
      </c>
      <c r="B121" s="245">
        <v>9897</v>
      </c>
      <c r="C121" s="246">
        <v>9893.9343572333364</v>
      </c>
      <c r="D121" s="247">
        <v>8345.2047216827796</v>
      </c>
      <c r="E121" s="248">
        <v>8321.7131538769318</v>
      </c>
      <c r="F121" s="249">
        <v>9948.9096038149</v>
      </c>
      <c r="G121" s="250">
        <v>8371.0311347364059</v>
      </c>
      <c r="H121" s="251">
        <v>8409.1434420928872</v>
      </c>
    </row>
    <row r="122" spans="1:8" x14ac:dyDescent="0.25">
      <c r="A122" s="244">
        <v>1901</v>
      </c>
      <c r="B122" s="245">
        <v>11073</v>
      </c>
      <c r="C122" s="246">
        <v>10926.202180373801</v>
      </c>
      <c r="D122" s="247">
        <v>8953.2149261152863</v>
      </c>
      <c r="E122" s="248">
        <v>8939.5802061671311</v>
      </c>
      <c r="F122" s="249">
        <v>10906.543790321992</v>
      </c>
      <c r="G122" s="250">
        <v>8933.0076947306879</v>
      </c>
      <c r="H122" s="251">
        <v>8933.9885816891328</v>
      </c>
    </row>
    <row r="123" spans="1:8" x14ac:dyDescent="0.25">
      <c r="A123" s="244">
        <v>1900</v>
      </c>
      <c r="B123" s="245">
        <v>5932</v>
      </c>
      <c r="C123" s="246">
        <v>5945.6309641579464</v>
      </c>
      <c r="D123" s="247">
        <v>4824.921245432256</v>
      </c>
      <c r="E123" s="248">
        <v>4823.5092433740192</v>
      </c>
      <c r="F123" s="249">
        <v>5958.3418717688619</v>
      </c>
      <c r="G123" s="250">
        <v>4786.4113891045045</v>
      </c>
      <c r="H123" s="251">
        <v>4812.1722727565948</v>
      </c>
    </row>
    <row r="124" spans="1:8" x14ac:dyDescent="0.25">
      <c r="A124" s="244">
        <v>1899</v>
      </c>
      <c r="B124" s="245">
        <v>9672</v>
      </c>
      <c r="C124" s="246">
        <v>9699.9540109683421</v>
      </c>
      <c r="D124" s="247">
        <v>7862.1547930857287</v>
      </c>
      <c r="E124" s="248">
        <v>7842.1491470120327</v>
      </c>
      <c r="F124" s="249">
        <v>9742.560379229606</v>
      </c>
      <c r="G124" s="250">
        <v>7821.6220591505289</v>
      </c>
      <c r="H124" s="251">
        <v>7839.0574362868292</v>
      </c>
    </row>
    <row r="125" spans="1:8" x14ac:dyDescent="0.25">
      <c r="A125" s="244">
        <v>1898</v>
      </c>
      <c r="B125" s="245">
        <v>9129</v>
      </c>
      <c r="C125" s="246">
        <v>9097.0494765741787</v>
      </c>
      <c r="D125" s="247">
        <v>7306.8257819425444</v>
      </c>
      <c r="E125" s="248">
        <v>7238.227769962934</v>
      </c>
      <c r="F125" s="249">
        <v>9183.9408191379553</v>
      </c>
      <c r="G125" s="250">
        <v>7320.912778862199</v>
      </c>
      <c r="H125" s="251">
        <v>7362.6686880161942</v>
      </c>
    </row>
    <row r="126" spans="1:8" x14ac:dyDescent="0.25">
      <c r="A126" s="244">
        <v>1897</v>
      </c>
      <c r="B126" s="245">
        <v>9536</v>
      </c>
      <c r="C126" s="246">
        <v>9676.7937781529345</v>
      </c>
      <c r="D126" s="247">
        <v>7938.6796630811268</v>
      </c>
      <c r="E126" s="248">
        <v>7728.3795585948274</v>
      </c>
      <c r="F126" s="249">
        <v>9747.9846606102565</v>
      </c>
      <c r="G126" s="250">
        <v>7913.2864576753782</v>
      </c>
      <c r="H126" s="251">
        <v>7830.7839582009829</v>
      </c>
    </row>
    <row r="127" spans="1:8" x14ac:dyDescent="0.25">
      <c r="A127" s="244">
        <v>1896</v>
      </c>
      <c r="B127" s="245">
        <v>9560</v>
      </c>
      <c r="C127" s="246">
        <v>9458.6937829213421</v>
      </c>
      <c r="D127" s="247">
        <v>7759.1868515326505</v>
      </c>
      <c r="E127" s="248">
        <v>7643.8595010464469</v>
      </c>
      <c r="F127" s="249">
        <v>9422.9611811685245</v>
      </c>
      <c r="G127" s="250">
        <v>7675.5408517727501</v>
      </c>
      <c r="H127" s="251">
        <v>7645.4872966599287</v>
      </c>
    </row>
    <row r="128" spans="1:8" x14ac:dyDescent="0.25">
      <c r="A128" s="244">
        <v>1895</v>
      </c>
      <c r="B128" s="245">
        <v>10514</v>
      </c>
      <c r="C128" s="246">
        <v>10297.880375129727</v>
      </c>
      <c r="D128" s="247">
        <v>8370.4363647671453</v>
      </c>
      <c r="E128" s="248">
        <v>8166.2644561439956</v>
      </c>
      <c r="F128" s="249">
        <v>10330.316845647119</v>
      </c>
      <c r="G128" s="250">
        <v>8325.7337194246211</v>
      </c>
      <c r="H128" s="251">
        <v>8193.3840950158301</v>
      </c>
    </row>
    <row r="129" spans="1:8" x14ac:dyDescent="0.25">
      <c r="A129" s="244">
        <v>1894</v>
      </c>
      <c r="B129" s="245">
        <v>11796</v>
      </c>
      <c r="C129" s="246">
        <v>11524.101672470391</v>
      </c>
      <c r="D129" s="247">
        <v>9624.8016160778461</v>
      </c>
      <c r="E129" s="248">
        <v>9331.4127836372609</v>
      </c>
      <c r="F129" s="249">
        <v>11474.180885255595</v>
      </c>
      <c r="G129" s="250">
        <v>9597.9046515546997</v>
      </c>
      <c r="H129" s="251">
        <v>9268.5590040729421</v>
      </c>
    </row>
    <row r="130" spans="1:8" x14ac:dyDescent="0.25">
      <c r="A130" s="244">
        <v>1893</v>
      </c>
      <c r="B130" s="245">
        <v>10315</v>
      </c>
      <c r="C130" s="246">
        <v>9964.6040668852365</v>
      </c>
      <c r="D130" s="247">
        <v>8185.0209515249526</v>
      </c>
      <c r="E130" s="248">
        <v>7854.6625567783321</v>
      </c>
      <c r="F130" s="249">
        <v>9883.3673163922213</v>
      </c>
      <c r="G130" s="250">
        <v>7929.2066006831283</v>
      </c>
      <c r="H130" s="251">
        <v>7930.2631174368162</v>
      </c>
    </row>
    <row r="131" spans="1:8" x14ac:dyDescent="0.25">
      <c r="A131" s="244">
        <v>1892</v>
      </c>
      <c r="B131" s="245">
        <v>9388</v>
      </c>
      <c r="C131" s="246">
        <v>9269.6443075215593</v>
      </c>
      <c r="D131" s="247">
        <v>7145.8430535579209</v>
      </c>
      <c r="E131" s="248">
        <v>6932.9860930563555</v>
      </c>
      <c r="F131" s="249">
        <v>9291.5680553027123</v>
      </c>
      <c r="G131" s="250">
        <v>6860.8408737817863</v>
      </c>
      <c r="H131" s="251">
        <v>7001.788783441064</v>
      </c>
    </row>
    <row r="132" spans="1:8" x14ac:dyDescent="0.25">
      <c r="A132" s="244">
        <v>1891</v>
      </c>
      <c r="B132" s="245">
        <v>12635</v>
      </c>
      <c r="C132" s="246">
        <v>12362.915519601183</v>
      </c>
      <c r="D132" s="247">
        <v>9532.5026451780268</v>
      </c>
      <c r="E132" s="248">
        <v>9273.9127677944762</v>
      </c>
      <c r="F132" s="249">
        <v>12274.440531702247</v>
      </c>
      <c r="G132" s="250">
        <v>9141.4687587686767</v>
      </c>
      <c r="H132" s="251">
        <v>9330.9223950807827</v>
      </c>
    </row>
    <row r="133" spans="1:8" x14ac:dyDescent="0.25">
      <c r="A133" s="244">
        <v>1890</v>
      </c>
      <c r="B133" s="245">
        <v>19383</v>
      </c>
      <c r="C133" s="246">
        <v>19465.260047580992</v>
      </c>
      <c r="D133" s="247">
        <v>14442.230101078265</v>
      </c>
      <c r="E133" s="248">
        <v>14073.124815552217</v>
      </c>
      <c r="F133" s="249">
        <v>19530.735327063096</v>
      </c>
      <c r="G133" s="250">
        <v>13818.920256181485</v>
      </c>
      <c r="H133" s="251">
        <v>14063.952859213145</v>
      </c>
    </row>
    <row r="134" spans="1:8" x14ac:dyDescent="0.25">
      <c r="A134" s="244">
        <v>1889</v>
      </c>
      <c r="B134" s="245">
        <v>12986</v>
      </c>
      <c r="C134" s="246">
        <v>12705.678057667235</v>
      </c>
      <c r="D134" s="247">
        <v>9796.4061514349778</v>
      </c>
      <c r="E134" s="248">
        <v>9567.5656169713893</v>
      </c>
      <c r="F134" s="249">
        <v>12642.858434760929</v>
      </c>
      <c r="G134" s="250">
        <v>9345.2618132857515</v>
      </c>
      <c r="H134" s="251">
        <v>9513.7702865241463</v>
      </c>
    </row>
    <row r="135" spans="1:8" x14ac:dyDescent="0.25">
      <c r="A135" s="244">
        <v>1888</v>
      </c>
      <c r="B135" s="245">
        <v>10628</v>
      </c>
      <c r="C135" s="246">
        <v>10533.099228581928</v>
      </c>
      <c r="D135" s="247">
        <v>7413.8004092119472</v>
      </c>
      <c r="E135" s="248">
        <v>7238.0804835587105</v>
      </c>
      <c r="F135" s="249">
        <v>10586.433281867165</v>
      </c>
      <c r="G135" s="250">
        <v>6960.9940896547314</v>
      </c>
      <c r="H135" s="251">
        <v>7164.4866760202149</v>
      </c>
    </row>
    <row r="136" spans="1:8" x14ac:dyDescent="0.25">
      <c r="A136" s="244">
        <v>1887</v>
      </c>
      <c r="B136" s="245">
        <v>13417</v>
      </c>
      <c r="C136" s="246">
        <v>13144.426324951877</v>
      </c>
      <c r="D136" s="247">
        <v>9791.4153758142511</v>
      </c>
      <c r="E136" s="248">
        <v>9513.3030966616934</v>
      </c>
      <c r="F136" s="249">
        <v>13168.332516354185</v>
      </c>
      <c r="G136" s="250">
        <v>9395.7280029466947</v>
      </c>
      <c r="H136" s="251">
        <v>9506.3062489408894</v>
      </c>
    </row>
    <row r="137" spans="1:8" x14ac:dyDescent="0.25">
      <c r="A137" s="244">
        <v>1886</v>
      </c>
      <c r="B137" s="245">
        <v>11512</v>
      </c>
      <c r="C137" s="246">
        <v>10963.338019437966</v>
      </c>
      <c r="D137" s="247">
        <v>7606.3458390311671</v>
      </c>
      <c r="E137" s="248">
        <v>7505.505839439832</v>
      </c>
      <c r="F137" s="249">
        <v>11050.389871011252</v>
      </c>
      <c r="G137" s="250">
        <v>7195.1076597896508</v>
      </c>
      <c r="H137" s="251">
        <v>7429.8126535724887</v>
      </c>
    </row>
    <row r="138" spans="1:8" x14ac:dyDescent="0.25">
      <c r="A138" s="244">
        <v>1885</v>
      </c>
      <c r="B138" s="245">
        <v>9292</v>
      </c>
      <c r="C138" s="246">
        <v>9625.6337531936497</v>
      </c>
      <c r="D138" s="247">
        <v>6248.3524009951307</v>
      </c>
      <c r="E138" s="248">
        <v>6038.5109722774132</v>
      </c>
      <c r="F138" s="249">
        <v>9730.5001763225227</v>
      </c>
      <c r="G138" s="250">
        <v>5946.7614127544884</v>
      </c>
      <c r="H138" s="251">
        <v>6103.1000985970122</v>
      </c>
    </row>
    <row r="139" spans="1:8" x14ac:dyDescent="0.25">
      <c r="A139" s="244">
        <v>1884</v>
      </c>
      <c r="B139" s="245">
        <v>16742</v>
      </c>
      <c r="C139" s="246">
        <v>16620.392446996259</v>
      </c>
      <c r="D139" s="247">
        <v>10232.480879329196</v>
      </c>
      <c r="E139" s="248">
        <v>9994.8684747832103</v>
      </c>
      <c r="F139" s="249">
        <v>16841.626449072726</v>
      </c>
      <c r="G139" s="250">
        <v>9594.3415342780918</v>
      </c>
      <c r="H139" s="251">
        <v>9893.3080735087988</v>
      </c>
    </row>
    <row r="140" spans="1:8" x14ac:dyDescent="0.25">
      <c r="A140" s="244">
        <v>1883</v>
      </c>
      <c r="B140" s="245">
        <v>9030</v>
      </c>
      <c r="C140" s="246">
        <v>9306.4013657000014</v>
      </c>
      <c r="D140" s="247">
        <v>5985.9434734479673</v>
      </c>
      <c r="E140" s="248">
        <v>5813.4440434842581</v>
      </c>
      <c r="F140" s="249">
        <v>9376.4023840246609</v>
      </c>
      <c r="G140" s="250">
        <v>5682.0637588317186</v>
      </c>
      <c r="H140" s="251">
        <v>5801.0180836451655</v>
      </c>
    </row>
    <row r="141" spans="1:8" x14ac:dyDescent="0.25">
      <c r="A141" s="244">
        <v>1882</v>
      </c>
      <c r="B141" s="245">
        <v>6092</v>
      </c>
      <c r="C141" s="246">
        <v>5938.7924990557822</v>
      </c>
      <c r="D141" s="247">
        <v>3835.4709355992336</v>
      </c>
      <c r="E141" s="248">
        <v>3733.2694543048328</v>
      </c>
      <c r="F141" s="249">
        <v>6006.218752830986</v>
      </c>
      <c r="G141" s="250">
        <v>3640.8290955066714</v>
      </c>
      <c r="H141" s="251">
        <v>3688.7401285066489</v>
      </c>
    </row>
    <row r="142" spans="1:8" x14ac:dyDescent="0.25">
      <c r="A142" s="244">
        <v>1881</v>
      </c>
      <c r="B142" s="245">
        <v>3425</v>
      </c>
      <c r="C142" s="246">
        <v>3407.2589592655831</v>
      </c>
      <c r="D142" s="247">
        <v>2429.8981599510466</v>
      </c>
      <c r="E142" s="248">
        <v>2394.3661236379967</v>
      </c>
      <c r="F142" s="249">
        <v>3425.8836924533416</v>
      </c>
      <c r="G142" s="250">
        <v>2296.4538522339162</v>
      </c>
      <c r="H142" s="251">
        <v>2338.311569157368</v>
      </c>
    </row>
    <row r="143" spans="1:8" x14ac:dyDescent="0.25">
      <c r="A143" s="244">
        <v>1880</v>
      </c>
      <c r="B143" s="245">
        <v>3191</v>
      </c>
      <c r="C143" s="246">
        <v>3454.7764441289305</v>
      </c>
      <c r="D143" s="247">
        <v>2197.8793972483281</v>
      </c>
      <c r="E143" s="248">
        <v>2118.3805217996014</v>
      </c>
      <c r="F143" s="249">
        <v>3492.9923282439549</v>
      </c>
      <c r="G143" s="250">
        <v>2070.9015154421058</v>
      </c>
      <c r="H143" s="251">
        <v>2099.2130631117839</v>
      </c>
    </row>
    <row r="144" spans="1:8" x14ac:dyDescent="0.25">
      <c r="A144" s="244">
        <v>1879</v>
      </c>
      <c r="B144" s="245">
        <v>3409</v>
      </c>
      <c r="C144" s="246">
        <v>3310.5990247230993</v>
      </c>
      <c r="D144" s="247">
        <v>2150.4838374666397</v>
      </c>
      <c r="E144" s="248">
        <v>2093.7525714261537</v>
      </c>
      <c r="F144" s="249">
        <v>3342.696690548376</v>
      </c>
      <c r="G144" s="250">
        <v>2055.2305198956537</v>
      </c>
      <c r="H144" s="251">
        <v>2065.8158213697116</v>
      </c>
    </row>
    <row r="145" spans="1:8" x14ac:dyDescent="0.25">
      <c r="A145" s="244">
        <v>1878</v>
      </c>
      <c r="B145" s="245">
        <v>1904</v>
      </c>
      <c r="C145" s="246">
        <v>1916.0664220266447</v>
      </c>
      <c r="D145" s="247">
        <v>1256.8926978520608</v>
      </c>
      <c r="E145" s="248">
        <v>1216.287578727274</v>
      </c>
      <c r="F145" s="249">
        <v>1932.8827983027436</v>
      </c>
      <c r="G145" s="250">
        <v>1192.7364859446368</v>
      </c>
      <c r="H145" s="251">
        <v>1211.8973814467183</v>
      </c>
    </row>
    <row r="146" spans="1:8" x14ac:dyDescent="0.25">
      <c r="A146" s="253">
        <v>1877</v>
      </c>
      <c r="B146" s="254">
        <v>2040</v>
      </c>
      <c r="C146" s="246">
        <v>2123.8651996968847</v>
      </c>
      <c r="D146" s="247">
        <v>1384.2859912203073</v>
      </c>
      <c r="E146" s="248">
        <v>1327.6951796407782</v>
      </c>
      <c r="F146" s="249">
        <v>2160.4321011256798</v>
      </c>
      <c r="G146" s="250">
        <v>1344.8117330537759</v>
      </c>
      <c r="H146" s="251">
        <v>1358.3145448791342</v>
      </c>
    </row>
    <row r="147" spans="1:8" x14ac:dyDescent="0.25">
      <c r="A147" s="244">
        <v>1876</v>
      </c>
      <c r="B147" s="254">
        <v>3066</v>
      </c>
      <c r="C147" s="246">
        <v>3012.9106649216624</v>
      </c>
      <c r="D147" s="247">
        <v>1779.7149925581255</v>
      </c>
      <c r="E147" s="248">
        <v>1717.7514513633068</v>
      </c>
      <c r="F147" s="249">
        <v>3055.7475408520527</v>
      </c>
      <c r="G147" s="250">
        <v>1731.5930957494907</v>
      </c>
      <c r="H147" s="251">
        <v>1735.6428581813536</v>
      </c>
    </row>
    <row r="148" spans="1:8" x14ac:dyDescent="0.25">
      <c r="A148" s="255"/>
      <c r="B148" s="256">
        <f>SUM(B2:B147)</f>
        <v>2099458</v>
      </c>
      <c r="C148" s="256">
        <f t="shared" ref="C148:H148" si="0">SUM(C2:C147)</f>
        <v>2099170.1611105339</v>
      </c>
      <c r="D148" s="256">
        <f t="shared" si="0"/>
        <v>2005438.568510772</v>
      </c>
      <c r="E148" s="256">
        <f t="shared" si="0"/>
        <v>1987222.2224693096</v>
      </c>
      <c r="F148" s="256">
        <f t="shared" si="0"/>
        <v>2098850.237548599</v>
      </c>
      <c r="G148" s="256">
        <f t="shared" si="0"/>
        <v>2007688.2012556414</v>
      </c>
      <c r="H148" s="256">
        <f t="shared" si="0"/>
        <v>1998942.0523040304</v>
      </c>
    </row>
    <row r="149" spans="1:8" x14ac:dyDescent="0.25">
      <c r="A149" s="255"/>
      <c r="B149" s="257"/>
      <c r="C149" s="258"/>
      <c r="D149" s="259"/>
      <c r="E149" s="259"/>
      <c r="F149" s="260"/>
      <c r="G149" s="261"/>
      <c r="H149" s="261"/>
    </row>
    <row r="150" spans="1:8" x14ac:dyDescent="0.25">
      <c r="A150" s="262"/>
      <c r="B150" s="263"/>
      <c r="C150" s="264"/>
      <c r="D150" s="265"/>
      <c r="E150" s="265"/>
      <c r="F150" s="266"/>
      <c r="G150" s="267"/>
      <c r="H150" s="267"/>
    </row>
  </sheetData>
  <sheetProtection selectLockedCells="1" selectUn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A1287-7696-0247-A72B-0E9A5564BFA9}">
  <dimension ref="A1:FL159"/>
  <sheetViews>
    <sheetView zoomScale="150" zoomScaleNormal="150" workbookViewId="0">
      <pane xSplit="7" ySplit="8" topLeftCell="H154" activePane="bottomRight" state="frozen"/>
      <selection activeCell="U8" sqref="U8"/>
      <selection pane="topRight" activeCell="F1" sqref="F1"/>
      <selection pane="bottomLeft" activeCell="A9" sqref="A9"/>
      <selection pane="bottomRight" activeCell="D159" sqref="D159"/>
    </sheetView>
  </sheetViews>
  <sheetFormatPr defaultColWidth="8.875" defaultRowHeight="12.75" x14ac:dyDescent="0.25"/>
  <cols>
    <col min="1" max="1" width="2.5" style="13" customWidth="1"/>
    <col min="2" max="2" width="4.375" style="42" bestFit="1" customWidth="1"/>
    <col min="3" max="3" width="4.625" style="36" bestFit="1" customWidth="1"/>
    <col min="4" max="4" width="6.5" style="36" bestFit="1" customWidth="1"/>
    <col min="5" max="5" width="7.75" style="38" bestFit="1" customWidth="1"/>
    <col min="6" max="6" width="8.25" style="39" bestFit="1" customWidth="1"/>
    <col min="7" max="7" width="6.375" style="355" bestFit="1" customWidth="1"/>
    <col min="8" max="8" width="7.25" style="39" bestFit="1" customWidth="1"/>
    <col min="9" max="9" width="6.25" style="296" bestFit="1" customWidth="1"/>
    <col min="10" max="10" width="6" style="296" bestFit="1" customWidth="1"/>
    <col min="11" max="11" width="5.25" style="31" bestFit="1" customWidth="1"/>
    <col min="12" max="12" width="5.25" style="296" bestFit="1" customWidth="1"/>
    <col min="13" max="13" width="5.25" style="295" bestFit="1" customWidth="1"/>
    <col min="14" max="14" width="5.625" style="295" bestFit="1" customWidth="1"/>
    <col min="15" max="15" width="5.875" style="295" bestFit="1" customWidth="1"/>
    <col min="16" max="17" width="5.25" style="295" bestFit="1" customWidth="1"/>
    <col min="18" max="18" width="5.25" style="296" bestFit="1" customWidth="1"/>
    <col min="19" max="19" width="5.25" style="466" bestFit="1" customWidth="1"/>
    <col min="20" max="23" width="5.25" style="295" bestFit="1" customWidth="1"/>
    <col min="24" max="24" width="5.25" style="31" bestFit="1" customWidth="1"/>
    <col min="25" max="25" width="7.75" style="36" bestFit="1" customWidth="1"/>
    <col min="26" max="26" width="4" style="204" bestFit="1" customWidth="1"/>
    <col min="27" max="27" width="7.75" style="36" bestFit="1" customWidth="1"/>
    <col min="28" max="28" width="6.5" style="36" bestFit="1" customWidth="1"/>
    <col min="29" max="30" width="8.625" style="36" bestFit="1" customWidth="1"/>
    <col min="31" max="33" width="7.75" style="36" bestFit="1" customWidth="1"/>
    <col min="34" max="38" width="6.5" style="36" bestFit="1" customWidth="1"/>
    <col min="39" max="39" width="7.75" style="36" bestFit="1" customWidth="1"/>
    <col min="40" max="41" width="6.5" style="36" bestFit="1" customWidth="1"/>
    <col min="42" max="43" width="5.625" style="36" bestFit="1" customWidth="1"/>
    <col min="44" max="45" width="6.5" style="36" bestFit="1" customWidth="1"/>
    <col min="46" max="46" width="5.625" style="36" bestFit="1" customWidth="1"/>
    <col min="47" max="50" width="6.5" style="36" bestFit="1" customWidth="1"/>
    <col min="51" max="51" width="6.5" style="202" bestFit="1" customWidth="1"/>
    <col min="52" max="52" width="2.5" style="13" customWidth="1"/>
    <col min="53" max="168" width="8.875" style="27"/>
    <col min="169" max="16384" width="8.875" style="36"/>
  </cols>
  <sheetData>
    <row r="1" spans="1:168" s="28" customFormat="1" ht="15.95" customHeight="1" x14ac:dyDescent="0.25">
      <c r="A1" s="15"/>
      <c r="B1" s="479" t="s">
        <v>86</v>
      </c>
      <c r="C1" s="480"/>
      <c r="D1" s="480"/>
      <c r="E1" s="480"/>
      <c r="F1" s="409">
        <f>CORREL(E9:E154,F9:F154)</f>
        <v>0.99882839632601683</v>
      </c>
      <c r="G1" s="350">
        <f>SUM(F9:F154)/SUM(E9:E154)</f>
        <v>0.99986289847690879</v>
      </c>
      <c r="H1" s="59" t="s">
        <v>100</v>
      </c>
      <c r="I1" s="284">
        <f>CORREL(E9:E154,I9:I154)</f>
        <v>0.56345163249414409</v>
      </c>
      <c r="J1" s="284">
        <f>CORREL(E9:E154,J9:J154)</f>
        <v>0.27150484186610385</v>
      </c>
      <c r="K1" s="283">
        <f>CORREL(E9:E154,K9:K154)</f>
        <v>0.10562790583361308</v>
      </c>
      <c r="L1" s="284">
        <f>CORREL(E9:E154,L9:L154)</f>
        <v>0.2136123276306453</v>
      </c>
      <c r="M1" s="284">
        <f>CORREL(E9:E154,M9:M154)</f>
        <v>0.54503928067467089</v>
      </c>
      <c r="N1" s="284">
        <f>CORREL(E9:E154,N9:N154)</f>
        <v>-0.6096844743980917</v>
      </c>
      <c r="O1" s="284">
        <f>CORREL(E9:E154,O9:O154)</f>
        <v>-0.62457924430573331</v>
      </c>
      <c r="P1" s="284">
        <f>CORREL(E9:E154,P9:P154)</f>
        <v>0.50995637845788566</v>
      </c>
      <c r="Q1" s="284">
        <f>CORREL(E9:E154,Q9:Q154)</f>
        <v>0.73100570796773812</v>
      </c>
      <c r="R1" s="284">
        <f>CORREL(E9:E154,R9:R154)</f>
        <v>0.62985665515025469</v>
      </c>
      <c r="S1" s="284">
        <f>CORREL(E9:E154,S9:S154)</f>
        <v>0.41413401704459141</v>
      </c>
      <c r="T1" s="284">
        <f>CORREL(E9:E154,T9:T154)</f>
        <v>0.68372376566619042</v>
      </c>
      <c r="U1" s="284">
        <f>CORREL(E9:E154,U9:U154)</f>
        <v>-7.6868788244900191E-2</v>
      </c>
      <c r="V1" s="284">
        <f>CORREL(E9:E154,V9:V154)</f>
        <v>-0.49064898302785337</v>
      </c>
      <c r="W1" s="283">
        <f>CORREL(E9:E154,W9:W154)</f>
        <v>0.75021854154658119</v>
      </c>
      <c r="X1" s="284">
        <f>CORREL(E9:E154,X9:X154)</f>
        <v>0.69530672167670726</v>
      </c>
      <c r="Y1" s="284">
        <f>CORREL(E9:E154,Y9:Y154)</f>
        <v>0.97682514922551111</v>
      </c>
      <c r="Z1" s="284"/>
      <c r="AA1" s="284">
        <f>CORREL(E9:E154,AA9:AA154)</f>
        <v>0.97670812887222014</v>
      </c>
      <c r="AB1" s="284">
        <f>CORREL(E9:E154,AB9:AB154)</f>
        <v>0.97107523518406236</v>
      </c>
      <c r="AC1" s="284">
        <f>CORREL(E9:E154,AC9:AC154)</f>
        <v>0.95967790504302575</v>
      </c>
      <c r="AD1" s="284">
        <f>CORREL(E9:E154,AD9:AD154)</f>
        <v>0.96035361259335161</v>
      </c>
      <c r="AE1" s="284">
        <f>CORREL(E9:E154,AE9:AE154)</f>
        <v>0.95148989764504222</v>
      </c>
      <c r="AF1" s="284">
        <f>CORREL(E9:E154,AF9:AF154)</f>
        <v>0.95404692699554483</v>
      </c>
      <c r="AG1" s="284">
        <f>CORREL(E9:E154,AG9:AG154)</f>
        <v>0.94353369298950374</v>
      </c>
      <c r="AH1" s="284">
        <f>CORREL(E9:E154,AH9:AH154)</f>
        <v>0.92212436745949566</v>
      </c>
      <c r="AI1" s="284">
        <f>CORREL(E9:E154,AI9:AI154)</f>
        <v>0.93683561847673102</v>
      </c>
      <c r="AJ1" s="284">
        <f>CORREL(E9:E154,AJ9:AJ154)</f>
        <v>0.90098319315396758</v>
      </c>
      <c r="AK1" s="284">
        <f>CORREL(E9:E154,AK9:AK154)</f>
        <v>0.87535744463243581</v>
      </c>
      <c r="AL1" s="284">
        <f>CORREL(E9:E154,AL9:AL154)</f>
        <v>0.78673272671841254</v>
      </c>
      <c r="AM1" s="284">
        <f>CORREL(E9:E154,AM9:AM154)</f>
        <v>0.82944433896151448</v>
      </c>
      <c r="AN1" s="284">
        <f>CORREL(E9:E154,AN9:AN154)</f>
        <v>0.50659259131095558</v>
      </c>
      <c r="AO1" s="284">
        <f>CORREL(E9:E154,AO9:AO154)</f>
        <v>0.79622595295362841</v>
      </c>
      <c r="AP1" s="284">
        <f>CORREL(E9:E154,AP9:AP154)</f>
        <v>0.6146467173652812</v>
      </c>
      <c r="AQ1" s="284">
        <f>CORREL(E9:E154,AQ9:AQ154)</f>
        <v>0.55288219309496567</v>
      </c>
      <c r="AR1" s="284">
        <f>CORREL(E9:E154,AR9:AR154)</f>
        <v>0.15207060507938652</v>
      </c>
      <c r="AS1" s="284">
        <f>CORREL(E9:E154,AS9:AS154)</f>
        <v>0.32284417048693403</v>
      </c>
      <c r="AT1" s="284">
        <f>CORREL(E9:E154,AT9:AT154)</f>
        <v>-8.9682677153817419E-2</v>
      </c>
      <c r="AU1" s="284">
        <f>CORREL(E9:E154,AU9:AU154)</f>
        <v>0.11070614562200451</v>
      </c>
      <c r="AV1" s="284">
        <f>CORREL(E9:E154,AV9:AV154)</f>
        <v>-3.8782799172391365E-2</v>
      </c>
      <c r="AW1" s="347">
        <f>CORREL(E9:E154,AW9:AW154)</f>
        <v>-4.757652312194123E-2</v>
      </c>
      <c r="AX1" s="284">
        <f>CORREL(E9:E154,AX9:AX154)</f>
        <v>4.48284495104639E-2</v>
      </c>
      <c r="AY1" s="284">
        <f>CORREL(E9:E154,AY9:AY154)</f>
        <v>0.26184557583605322</v>
      </c>
      <c r="AZ1" s="21"/>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row>
    <row r="2" spans="1:168" s="31" customFormat="1" ht="18.75" x14ac:dyDescent="0.25">
      <c r="A2" s="16"/>
      <c r="B2" s="25" t="s">
        <v>0</v>
      </c>
      <c r="C2" s="41" t="s">
        <v>1</v>
      </c>
      <c r="D2" s="25" t="s">
        <v>2</v>
      </c>
      <c r="E2" s="206" t="s">
        <v>3</v>
      </c>
      <c r="F2" s="467" t="s">
        <v>169</v>
      </c>
      <c r="G2" s="468" t="s">
        <v>99</v>
      </c>
      <c r="H2" s="410" t="s">
        <v>104</v>
      </c>
      <c r="I2" s="285" t="s">
        <v>167</v>
      </c>
      <c r="J2" s="285" t="s">
        <v>163</v>
      </c>
      <c r="K2" s="411" t="s">
        <v>197</v>
      </c>
      <c r="L2" s="348" t="s">
        <v>18</v>
      </c>
      <c r="M2" s="286" t="s">
        <v>24</v>
      </c>
      <c r="N2" s="285" t="s">
        <v>162</v>
      </c>
      <c r="O2" s="285" t="s">
        <v>103</v>
      </c>
      <c r="P2" s="285" t="s">
        <v>198</v>
      </c>
      <c r="Q2" s="285" t="s">
        <v>97</v>
      </c>
      <c r="R2" s="285" t="s">
        <v>25</v>
      </c>
      <c r="S2" s="285" t="s">
        <v>17</v>
      </c>
      <c r="T2" s="285" t="s">
        <v>80</v>
      </c>
      <c r="U2" s="286" t="s">
        <v>96</v>
      </c>
      <c r="V2" s="286" t="s">
        <v>101</v>
      </c>
      <c r="W2" s="285" t="s">
        <v>79</v>
      </c>
      <c r="X2" s="54" t="s">
        <v>23</v>
      </c>
      <c r="Y2" s="25" t="s">
        <v>10</v>
      </c>
      <c r="Z2" s="25" t="s">
        <v>159</v>
      </c>
      <c r="AA2" s="25" t="s">
        <v>4</v>
      </c>
      <c r="AB2" s="25" t="s">
        <v>77</v>
      </c>
      <c r="AC2" s="25" t="s">
        <v>83</v>
      </c>
      <c r="AD2" s="25" t="s">
        <v>55</v>
      </c>
      <c r="AE2" s="25" t="s">
        <v>164</v>
      </c>
      <c r="AF2" s="344" t="s">
        <v>84</v>
      </c>
      <c r="AG2" s="25" t="s">
        <v>8</v>
      </c>
      <c r="AH2" s="25" t="s">
        <v>98</v>
      </c>
      <c r="AI2" s="25" t="s">
        <v>13</v>
      </c>
      <c r="AJ2" s="344" t="s">
        <v>22</v>
      </c>
      <c r="AK2" s="25" t="s">
        <v>5</v>
      </c>
      <c r="AL2" s="25" t="s">
        <v>14</v>
      </c>
      <c r="AM2" s="25" t="s">
        <v>199</v>
      </c>
      <c r="AN2" s="25" t="s">
        <v>161</v>
      </c>
      <c r="AO2" s="25" t="s">
        <v>11</v>
      </c>
      <c r="AP2" s="344" t="s">
        <v>26</v>
      </c>
      <c r="AQ2" s="25" t="s">
        <v>27</v>
      </c>
      <c r="AR2" s="25" t="s">
        <v>165</v>
      </c>
      <c r="AS2" s="25" t="s">
        <v>6</v>
      </c>
      <c r="AT2" s="25" t="s">
        <v>16</v>
      </c>
      <c r="AU2" s="25" t="s">
        <v>12</v>
      </c>
      <c r="AV2" s="25" t="s">
        <v>7</v>
      </c>
      <c r="AW2" s="25" t="s">
        <v>15</v>
      </c>
      <c r="AX2" s="344" t="s">
        <v>166</v>
      </c>
      <c r="AY2" s="25" t="s">
        <v>78</v>
      </c>
      <c r="AZ2" s="23"/>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c r="FF2" s="30"/>
      <c r="FG2" s="30"/>
      <c r="FH2" s="30"/>
      <c r="FI2" s="30"/>
      <c r="FJ2" s="30"/>
      <c r="FK2" s="30"/>
      <c r="FL2" s="30"/>
    </row>
    <row r="3" spans="1:168" s="422" customFormat="1" ht="15" customHeight="1" x14ac:dyDescent="0.25">
      <c r="A3" s="412"/>
      <c r="B3" s="481" t="s">
        <v>91</v>
      </c>
      <c r="C3" s="482"/>
      <c r="D3" s="482"/>
      <c r="E3" s="483"/>
      <c r="F3" s="471">
        <f>CORREL(E9:E154,F9:F154)</f>
        <v>0.99882839632601683</v>
      </c>
      <c r="G3" s="472">
        <f>STDEV(G9:G154)</f>
        <v>1.8288534939211083E-2</v>
      </c>
      <c r="H3" s="473">
        <f>(SUM(E9:E154)-SUM(F9:F154))/SUM(D9:D154)</f>
        <v>6.2677225299654423E-4</v>
      </c>
      <c r="I3" s="475" t="s">
        <v>186</v>
      </c>
      <c r="J3" s="475"/>
      <c r="K3" s="475"/>
      <c r="L3" s="419"/>
      <c r="M3" s="475" t="s">
        <v>187</v>
      </c>
      <c r="N3" s="475"/>
      <c r="O3" s="475"/>
      <c r="P3" s="415"/>
      <c r="Q3" s="414"/>
      <c r="R3" s="416"/>
      <c r="S3" s="418"/>
      <c r="T3" s="415"/>
      <c r="U3" s="415"/>
      <c r="V3" s="417"/>
      <c r="W3" s="414"/>
      <c r="X3" s="413"/>
      <c r="Y3" s="420">
        <f t="shared" ref="Y3:AK3" si="0">SUM(Y9:Y154)</f>
        <v>6075598</v>
      </c>
      <c r="Z3" s="346"/>
      <c r="AA3" s="345">
        <f>SUM(AA9:AA154)</f>
        <v>4120715</v>
      </c>
      <c r="AB3" s="345">
        <f>SUM(AB9:AB154)</f>
        <v>701326</v>
      </c>
      <c r="AC3" s="328">
        <f t="shared" si="0"/>
        <v>17664392</v>
      </c>
      <c r="AD3" s="345">
        <f>SUM(AD9:AD154)</f>
        <v>15758894</v>
      </c>
      <c r="AE3" s="345">
        <f t="shared" si="0"/>
        <v>1578061.6394303378</v>
      </c>
      <c r="AF3" s="328">
        <f>SUM(AF9:AF154)</f>
        <v>2954381</v>
      </c>
      <c r="AG3" s="328">
        <f t="shared" si="0"/>
        <v>1459325</v>
      </c>
      <c r="AH3" s="328">
        <f>SUM(AH9:AH154)</f>
        <v>402261</v>
      </c>
      <c r="AI3" s="345">
        <f t="shared" si="0"/>
        <v>132104.1829089176</v>
      </c>
      <c r="AJ3" s="328">
        <f>SUM(AJ9:AJ154)</f>
        <v>311353.16672540572</v>
      </c>
      <c r="AK3" s="328">
        <f t="shared" si="0"/>
        <v>322142</v>
      </c>
      <c r="AL3" s="328">
        <f>SUM(AL9:AL154)</f>
        <v>127064</v>
      </c>
      <c r="AM3" s="345">
        <f t="shared" ref="AM3:AY3" si="1">SUM(AM9:AM154)</f>
        <v>2244226</v>
      </c>
      <c r="AN3" s="328">
        <f>SUM(AN9:AN154)</f>
        <v>201907.76495044807</v>
      </c>
      <c r="AO3" s="345">
        <f t="shared" si="1"/>
        <v>118736.63943033801</v>
      </c>
      <c r="AP3" s="328">
        <f t="shared" si="1"/>
        <v>40989.728201449296</v>
      </c>
      <c r="AQ3" s="328">
        <f t="shared" si="1"/>
        <v>14381.764950448047</v>
      </c>
      <c r="AR3" s="328">
        <f>SUM(AR9:AR154)</f>
        <v>744214.76495044795</v>
      </c>
      <c r="AS3" s="328">
        <f>SUM(AS9:AS154)</f>
        <v>341429.91916783532</v>
      </c>
      <c r="AT3" s="328">
        <f t="shared" si="1"/>
        <v>60462</v>
      </c>
      <c r="AU3" s="328">
        <f t="shared" si="1"/>
        <v>265306.92147469334</v>
      </c>
      <c r="AV3" s="328">
        <f t="shared" si="1"/>
        <v>198112.96153133988</v>
      </c>
      <c r="AW3" s="328">
        <f t="shared" si="1"/>
        <v>542307</v>
      </c>
      <c r="AX3" s="328">
        <f t="shared" si="1"/>
        <v>239102.68973278915</v>
      </c>
      <c r="AY3" s="328">
        <f t="shared" si="1"/>
        <v>142867</v>
      </c>
      <c r="AZ3" s="412"/>
      <c r="BA3" s="421"/>
      <c r="BB3" s="421"/>
      <c r="BC3" s="421"/>
      <c r="BD3" s="421"/>
      <c r="BE3" s="421"/>
      <c r="BF3" s="421"/>
      <c r="BG3" s="421"/>
      <c r="BH3" s="421"/>
      <c r="BI3" s="421"/>
      <c r="BJ3" s="421"/>
      <c r="BK3" s="421"/>
      <c r="BL3" s="421"/>
      <c r="BM3" s="421"/>
      <c r="BN3" s="421"/>
      <c r="BO3" s="421"/>
      <c r="BP3" s="421"/>
      <c r="BQ3" s="421"/>
      <c r="BR3" s="421"/>
      <c r="BS3" s="421"/>
      <c r="BT3" s="421"/>
      <c r="BU3" s="421"/>
      <c r="BV3" s="421"/>
      <c r="BW3" s="421"/>
      <c r="BX3" s="421"/>
      <c r="BY3" s="421"/>
      <c r="BZ3" s="421"/>
      <c r="CA3" s="421"/>
      <c r="CB3" s="421"/>
      <c r="CC3" s="421"/>
      <c r="CD3" s="421"/>
      <c r="CE3" s="421"/>
      <c r="CF3" s="421"/>
      <c r="CG3" s="421"/>
      <c r="CH3" s="421"/>
      <c r="CI3" s="421"/>
      <c r="CJ3" s="421"/>
      <c r="CK3" s="421"/>
      <c r="CL3" s="421"/>
      <c r="CM3" s="421"/>
      <c r="CN3" s="421"/>
      <c r="CO3" s="421"/>
      <c r="CP3" s="421"/>
      <c r="CQ3" s="421"/>
      <c r="CR3" s="421"/>
      <c r="CS3" s="421"/>
      <c r="CT3" s="421"/>
      <c r="CU3" s="421"/>
      <c r="CV3" s="421"/>
      <c r="CW3" s="421"/>
      <c r="CX3" s="421"/>
      <c r="CY3" s="421"/>
      <c r="CZ3" s="421"/>
      <c r="DA3" s="421"/>
      <c r="DB3" s="421"/>
      <c r="DC3" s="421"/>
      <c r="DD3" s="421"/>
      <c r="DE3" s="421"/>
      <c r="DF3" s="421"/>
      <c r="DG3" s="421"/>
      <c r="DH3" s="421"/>
      <c r="DI3" s="421"/>
      <c r="DJ3" s="421"/>
      <c r="DK3" s="421"/>
      <c r="DL3" s="421"/>
      <c r="DM3" s="421"/>
      <c r="DN3" s="421"/>
      <c r="DO3" s="421"/>
      <c r="DP3" s="421"/>
      <c r="DQ3" s="421"/>
      <c r="DR3" s="421"/>
      <c r="DS3" s="421"/>
      <c r="DT3" s="421"/>
      <c r="DU3" s="421"/>
      <c r="DV3" s="421"/>
      <c r="DW3" s="421"/>
      <c r="DX3" s="421"/>
      <c r="DY3" s="421"/>
      <c r="DZ3" s="421"/>
      <c r="EA3" s="421"/>
      <c r="EB3" s="421"/>
      <c r="EC3" s="421"/>
      <c r="ED3" s="421"/>
      <c r="EE3" s="421"/>
      <c r="EF3" s="421"/>
      <c r="EG3" s="421"/>
      <c r="EH3" s="421"/>
      <c r="EI3" s="421"/>
      <c r="EJ3" s="421"/>
      <c r="EK3" s="421"/>
      <c r="EL3" s="421"/>
      <c r="EM3" s="421"/>
      <c r="EN3" s="421"/>
      <c r="EO3" s="421"/>
      <c r="EP3" s="421"/>
      <c r="EQ3" s="421"/>
      <c r="ER3" s="421"/>
      <c r="ES3" s="421"/>
      <c r="ET3" s="421"/>
      <c r="EU3" s="421"/>
      <c r="EV3" s="421"/>
      <c r="EW3" s="421"/>
      <c r="EX3" s="421"/>
      <c r="EY3" s="421"/>
      <c r="EZ3" s="421"/>
      <c r="FA3" s="421"/>
      <c r="FB3" s="421"/>
      <c r="FC3" s="421"/>
      <c r="FD3" s="421"/>
      <c r="FE3" s="421"/>
      <c r="FF3" s="421"/>
      <c r="FG3" s="421"/>
      <c r="FH3" s="421"/>
      <c r="FI3" s="421"/>
      <c r="FJ3" s="421"/>
      <c r="FK3" s="421"/>
      <c r="FL3" s="421"/>
    </row>
    <row r="4" spans="1:168" s="33" customFormat="1" ht="15" customHeight="1" x14ac:dyDescent="0.25">
      <c r="A4" s="12"/>
      <c r="B4" s="484" t="s">
        <v>93</v>
      </c>
      <c r="C4" s="484"/>
      <c r="D4" s="484"/>
      <c r="E4" s="484"/>
      <c r="F4" s="469">
        <f>CORREL(E130:E154,F130:F154)</f>
        <v>0.99903146501943785</v>
      </c>
      <c r="G4" s="470">
        <f>STDEV(G130:G154)</f>
        <v>2.7887053275213382E-2</v>
      </c>
      <c r="H4" s="356">
        <f>(SUM(E130:E154)-SUM(F130:F154))/SUM(D130:D154)</f>
        <v>4.4856255395450281E-2</v>
      </c>
      <c r="I4" s="423">
        <f>AVERAGE(I9:I154)</f>
        <v>8.6291464085772929E-2</v>
      </c>
      <c r="J4" s="423">
        <f t="shared" ref="J4" si="2">AVERAGE(J9:J154)</f>
        <v>0.25517020164432141</v>
      </c>
      <c r="K4" s="425">
        <f t="shared" ref="K4" si="3">AVERAGE(K9:K154)</f>
        <v>0.26180821917808217</v>
      </c>
      <c r="L4" s="424">
        <f t="shared" ref="L4:V4" si="4">AVERAGE(L9:L154)</f>
        <v>0.29496890430626455</v>
      </c>
      <c r="M4" s="423">
        <f t="shared" si="4"/>
        <v>7.9569738010036042E-2</v>
      </c>
      <c r="N4" s="423">
        <f t="shared" si="4"/>
        <v>0.15808324410175512</v>
      </c>
      <c r="O4" s="423">
        <f t="shared" si="4"/>
        <v>4.9955221939413999E-2</v>
      </c>
      <c r="P4" s="423">
        <f t="shared" si="4"/>
        <v>2.2076036281540222E-2</v>
      </c>
      <c r="Q4" s="423">
        <f t="shared" si="4"/>
        <v>4.4940212516390216E-2</v>
      </c>
      <c r="R4" s="424">
        <f t="shared" si="4"/>
        <v>0.11432213667801369</v>
      </c>
      <c r="S4" s="424">
        <f t="shared" si="4"/>
        <v>0.32534246575342474</v>
      </c>
      <c r="T4" s="423">
        <f t="shared" si="4"/>
        <v>0.70324657534246582</v>
      </c>
      <c r="U4" s="423">
        <f t="shared" si="4"/>
        <v>0.12076992724501753</v>
      </c>
      <c r="V4" s="423">
        <f t="shared" si="4"/>
        <v>0.35796062187468869</v>
      </c>
      <c r="W4" s="423">
        <f t="shared" ref="W4" si="5">AVERAGE(W9:W154)</f>
        <v>0.3779246575342467</v>
      </c>
      <c r="X4" s="423">
        <f>AVERAGE(X9:X154)</f>
        <v>0.33839482188248432</v>
      </c>
      <c r="Y4" s="485" t="s">
        <v>88</v>
      </c>
      <c r="Z4" s="486"/>
      <c r="AA4" s="487"/>
      <c r="AB4" s="11"/>
      <c r="AC4" s="11"/>
      <c r="AD4" s="11"/>
      <c r="AE4" s="12"/>
      <c r="AF4" s="12"/>
      <c r="AG4" s="12"/>
      <c r="AH4" s="12"/>
      <c r="AI4" s="11"/>
      <c r="AJ4" s="12"/>
      <c r="AK4" s="12"/>
      <c r="AL4" s="12"/>
      <c r="AM4" s="11"/>
      <c r="AN4" s="12"/>
      <c r="AO4" s="12"/>
      <c r="AP4" s="12"/>
      <c r="AQ4" s="12"/>
      <c r="AR4" s="12"/>
      <c r="AS4" s="12"/>
      <c r="AT4" s="12"/>
      <c r="AU4" s="12"/>
      <c r="AV4" s="12"/>
      <c r="AW4" s="12"/>
      <c r="AX4" s="12"/>
      <c r="AY4" s="12"/>
      <c r="AZ4" s="1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row>
    <row r="5" spans="1:168" s="35" customFormat="1" ht="15" customHeight="1" x14ac:dyDescent="0.25">
      <c r="A5" s="10"/>
      <c r="B5" s="478" t="s">
        <v>94</v>
      </c>
      <c r="C5" s="478"/>
      <c r="D5" s="478"/>
      <c r="E5" s="478"/>
      <c r="F5" s="300">
        <f>CORREL(E77:E129,F77:F129)</f>
        <v>0.99545267752241151</v>
      </c>
      <c r="G5" s="350">
        <f>STDEV(G77:G129)</f>
        <v>1.8369027022848941E-2</v>
      </c>
      <c r="H5" s="357">
        <f>(SUM(E77:E129)-SUM(F77:F129))/SUM(D77:D129)</f>
        <v>1.7727245322283019E-2</v>
      </c>
      <c r="I5" s="426">
        <f>AVERAGE(I9:I129)</f>
        <v>8.9720692575590219E-2</v>
      </c>
      <c r="J5" s="426">
        <f t="shared" ref="J5" si="6">AVERAGE(J9:J129)</f>
        <v>0.26362748110246681</v>
      </c>
      <c r="K5" s="426">
        <f t="shared" ref="K5" si="7">AVERAGE(K9:K129)</f>
        <v>0.2611487603305786</v>
      </c>
      <c r="L5" s="428">
        <f t="shared" ref="L5:T5" si="8">AVERAGE(L9:L129)</f>
        <v>0.29860330578512395</v>
      </c>
      <c r="M5" s="426">
        <f t="shared" si="8"/>
        <v>8.3401278774550711E-2</v>
      </c>
      <c r="N5" s="426">
        <f t="shared" si="8"/>
        <v>0.10900818549957066</v>
      </c>
      <c r="O5" s="426">
        <f t="shared" si="8"/>
        <v>3.7948161506173486E-2</v>
      </c>
      <c r="P5" s="426">
        <f t="shared" si="8"/>
        <v>2.2986782231066608E-2</v>
      </c>
      <c r="Q5" s="426">
        <f t="shared" si="8"/>
        <v>5.0941622601978855E-2</v>
      </c>
      <c r="R5" s="427">
        <f t="shared" si="8"/>
        <v>0.12500924076562164</v>
      </c>
      <c r="S5" s="427">
        <f t="shared" si="8"/>
        <v>0.32754545454545453</v>
      </c>
      <c r="T5" s="426">
        <f t="shared" si="8"/>
        <v>0.71110743801652909</v>
      </c>
      <c r="U5" s="426">
        <f t="shared" ref="U5" si="9">AVERAGE(U9:U129)</f>
        <v>0.11552338544788394</v>
      </c>
      <c r="V5" s="426">
        <f>AVERAGE(V9:V129)</f>
        <v>0.33887080658240271</v>
      </c>
      <c r="W5" s="426">
        <f t="shared" ref="W5" si="10">AVERAGE(W9:W129)</f>
        <v>0.38357851239669433</v>
      </c>
      <c r="X5" s="426">
        <f>AVERAGE(X9:X129)</f>
        <v>0.34128438992722293</v>
      </c>
      <c r="Y5" s="488" t="s">
        <v>81</v>
      </c>
      <c r="Z5" s="489"/>
      <c r="AA5" s="490"/>
      <c r="AB5" s="329"/>
      <c r="AC5" s="9"/>
      <c r="AD5" s="9"/>
      <c r="AE5" s="10"/>
      <c r="AF5" s="10"/>
      <c r="AG5" s="10"/>
      <c r="AH5" s="10"/>
      <c r="AI5" s="9"/>
      <c r="AJ5" s="10"/>
      <c r="AK5" s="10"/>
      <c r="AL5" s="10"/>
      <c r="AM5" s="9"/>
      <c r="AN5" s="10"/>
      <c r="AO5" s="10"/>
      <c r="AP5" s="10"/>
      <c r="AQ5" s="10"/>
      <c r="AR5" s="10"/>
      <c r="AS5" s="10"/>
      <c r="AT5" s="10"/>
      <c r="AU5" s="10"/>
      <c r="AV5" s="10"/>
      <c r="AW5" s="10"/>
      <c r="AX5" s="10"/>
      <c r="AY5" s="10"/>
      <c r="AZ5" s="10"/>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row>
    <row r="6" spans="1:168" s="33" customFormat="1" ht="15" customHeight="1" x14ac:dyDescent="0.25">
      <c r="A6" s="12"/>
      <c r="B6" s="484" t="s">
        <v>95</v>
      </c>
      <c r="C6" s="484"/>
      <c r="D6" s="484"/>
      <c r="E6" s="484"/>
      <c r="F6" s="349">
        <f>CORREL(E33:E76,F33:F76)</f>
        <v>0.99878208442546768</v>
      </c>
      <c r="G6" s="351">
        <f>STDEV(G33:G76)</f>
        <v>1.0911797099663084E-2</v>
      </c>
      <c r="H6" s="358">
        <f>(SUM(F33:F76)-SUM(E33:E76))/SUM(D33:D76)</f>
        <v>1.8109601700353705E-2</v>
      </c>
      <c r="I6" s="423">
        <f>AVERAGE(I9:I76)</f>
        <v>9.2522992972823001E-2</v>
      </c>
      <c r="J6" s="423">
        <f t="shared" ref="J6" si="11">AVERAGE(J9:J76)</f>
        <v>0.26214735687137547</v>
      </c>
      <c r="K6" s="423">
        <f t="shared" ref="K6" si="12">AVERAGE(K9:K76)</f>
        <v>0.25745588235294115</v>
      </c>
      <c r="L6" s="424">
        <f t="shared" ref="L6:T6" si="13">AVERAGE(L9:L76)</f>
        <v>0.28742647058823534</v>
      </c>
      <c r="M6" s="423">
        <f t="shared" si="13"/>
        <v>8.5677253518407062E-2</v>
      </c>
      <c r="N6" s="423">
        <f t="shared" si="13"/>
        <v>8.8683854378198507E-2</v>
      </c>
      <c r="O6" s="423">
        <f t="shared" si="13"/>
        <v>2.7099967768271956E-2</v>
      </c>
      <c r="P6" s="423">
        <f t="shared" si="13"/>
        <v>2.432392142311559E-2</v>
      </c>
      <c r="Q6" s="423">
        <f t="shared" si="13"/>
        <v>6.7559580028779806E-2</v>
      </c>
      <c r="R6" s="424">
        <f t="shared" si="13"/>
        <v>0.15867878537910396</v>
      </c>
      <c r="S6" s="424">
        <f t="shared" si="13"/>
        <v>0.32505882352941184</v>
      </c>
      <c r="T6" s="423">
        <f t="shared" si="13"/>
        <v>0.72182352941176464</v>
      </c>
      <c r="U6" s="423">
        <f t="shared" ref="U6" si="14">AVERAGE(U9:U76)</f>
        <v>0.11475658765553949</v>
      </c>
      <c r="V6" s="423">
        <f>AVERAGE(V9:V76)</f>
        <v>0.3245240735944146</v>
      </c>
      <c r="W6" s="423">
        <f t="shared" ref="W6" si="15">AVERAGE(W9:W76)</f>
        <v>0.39676470588235291</v>
      </c>
      <c r="X6" s="423">
        <f>AVERAGE(X9:X76)</f>
        <v>0.35341079020253235</v>
      </c>
      <c r="Y6" s="485" t="s">
        <v>89</v>
      </c>
      <c r="Z6" s="486"/>
      <c r="AA6" s="487"/>
      <c r="AB6" s="330"/>
      <c r="AC6" s="11"/>
      <c r="AD6" s="11"/>
      <c r="AE6" s="12"/>
      <c r="AF6" s="12"/>
      <c r="AG6" s="12"/>
      <c r="AH6" s="12"/>
      <c r="AI6" s="11"/>
      <c r="AJ6" s="12"/>
      <c r="AK6" s="12"/>
      <c r="AL6" s="12"/>
      <c r="AM6" s="11"/>
      <c r="AN6" s="12"/>
      <c r="AO6" s="12"/>
      <c r="AP6" s="12"/>
      <c r="AQ6" s="12"/>
      <c r="AR6" s="12"/>
      <c r="AS6" s="12"/>
      <c r="AT6" s="12"/>
      <c r="AU6" s="12"/>
      <c r="AV6" s="12"/>
      <c r="AW6" s="12"/>
      <c r="AX6" s="12"/>
      <c r="AY6" s="12"/>
      <c r="AZ6" s="1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row>
    <row r="7" spans="1:168" s="33" customFormat="1" ht="15" customHeight="1" x14ac:dyDescent="0.25">
      <c r="A7" s="12"/>
      <c r="B7" s="484" t="s">
        <v>92</v>
      </c>
      <c r="C7" s="484"/>
      <c r="D7" s="484"/>
      <c r="E7" s="484"/>
      <c r="F7" s="349">
        <f>CORREL(E9:E32,F9:F32)</f>
        <v>0.99477694662516458</v>
      </c>
      <c r="G7" s="351">
        <f>STDEV(G9:G32)</f>
        <v>1.5828040693744799E-2</v>
      </c>
      <c r="H7" s="358">
        <f>(SUM(F9:F32)-SUM(E9:E32))/SUM(D9:D32)</f>
        <v>1.0814120714075569E-2</v>
      </c>
      <c r="I7" s="423">
        <f>AVERAGE(I9:I32)</f>
        <v>9.4376977779625726E-2</v>
      </c>
      <c r="J7" s="423">
        <f t="shared" ref="J7" si="16">AVERAGE(J9:J32)</f>
        <v>0.25377070983540168</v>
      </c>
      <c r="K7" s="423">
        <f t="shared" ref="K7" si="17">AVERAGE(K9:K32)</f>
        <v>0.25866666666666671</v>
      </c>
      <c r="L7" s="424">
        <f t="shared" ref="L7:T7" si="18">AVERAGE(L9:L32)</f>
        <v>0.29741666666666666</v>
      </c>
      <c r="M7" s="423">
        <f t="shared" si="18"/>
        <v>8.5023461322908889E-2</v>
      </c>
      <c r="N7" s="423">
        <f t="shared" si="18"/>
        <v>7.4586337984558465E-2</v>
      </c>
      <c r="O7" s="423">
        <f t="shared" si="18"/>
        <v>2.1276537183847921E-2</v>
      </c>
      <c r="P7" s="423">
        <f t="shared" si="18"/>
        <v>2.3594359935243323E-2</v>
      </c>
      <c r="Q7" s="423">
        <f t="shared" si="18"/>
        <v>7.6300960964305276E-2</v>
      </c>
      <c r="R7" s="424">
        <f t="shared" si="18"/>
        <v>0.18966750662148971</v>
      </c>
      <c r="S7" s="424">
        <f t="shared" si="18"/>
        <v>0.32770833333333338</v>
      </c>
      <c r="T7" s="423">
        <f t="shared" si="18"/>
        <v>0.7443749999999999</v>
      </c>
      <c r="U7" s="423">
        <f t="shared" ref="U7" si="19">AVERAGE(U9:U32)</f>
        <v>0.12019095276213505</v>
      </c>
      <c r="V7" s="423">
        <f>AVERAGE(V9:V32)</f>
        <v>0.32309145447892745</v>
      </c>
      <c r="W7" s="423">
        <f t="shared" ref="W7" si="20">AVERAGE(W9:W32)</f>
        <v>0.41679166666666662</v>
      </c>
      <c r="X7" s="423">
        <f>AVERAGE(X9:X32)</f>
        <v>0.37180853927876556</v>
      </c>
      <c r="Y7" s="485" t="s">
        <v>90</v>
      </c>
      <c r="Z7" s="486"/>
      <c r="AA7" s="487"/>
      <c r="AB7" s="330"/>
      <c r="AC7" s="11"/>
      <c r="AD7" s="11"/>
      <c r="AE7" s="12"/>
      <c r="AF7" s="12"/>
      <c r="AG7" s="12"/>
      <c r="AH7" s="12"/>
      <c r="AI7" s="11"/>
      <c r="AJ7" s="12"/>
      <c r="AK7" s="12"/>
      <c r="AL7" s="12"/>
      <c r="AM7" s="11"/>
      <c r="AN7" s="12"/>
      <c r="AO7" s="12"/>
      <c r="AP7" s="12"/>
      <c r="AQ7" s="12"/>
      <c r="AR7" s="12"/>
      <c r="AS7" s="12"/>
      <c r="AT7" s="12"/>
      <c r="AU7" s="12"/>
      <c r="AV7" s="12"/>
      <c r="AW7" s="12"/>
      <c r="AX7" s="12"/>
      <c r="AY7" s="12"/>
      <c r="AZ7" s="1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row>
    <row r="8" spans="1:168" s="31" customFormat="1" ht="15.95" customHeight="1" x14ac:dyDescent="0.25">
      <c r="A8" s="16"/>
      <c r="B8" s="476" t="s">
        <v>87</v>
      </c>
      <c r="C8" s="477"/>
      <c r="D8" s="477"/>
      <c r="E8" s="477"/>
      <c r="F8" s="300">
        <f>CORREL(E9:E129,F9:F129)</f>
        <v>0.99843092073783335</v>
      </c>
      <c r="G8" s="350">
        <f>STDEV(G9:G129)</f>
        <v>1.5686337220224351E-2</v>
      </c>
      <c r="H8" s="357">
        <f>(SUM(F9:F129)-SUM(E9:E129))/SUM(D9:D129)</f>
        <v>3.5262605359973336E-3</v>
      </c>
      <c r="I8" s="283">
        <f>CORREL(E9:E129,I9:I129)</f>
        <v>0.39250654292510495</v>
      </c>
      <c r="J8" s="283">
        <f>CORREL(E9:E129,J9:J129)</f>
        <v>-0.37024407387236374</v>
      </c>
      <c r="K8" s="287">
        <f>CORREL(E9:E129,K9:K129)</f>
        <v>0.23054960212709757</v>
      </c>
      <c r="L8" s="429">
        <f>CORREL(E9:E129,L9:L129)</f>
        <v>0.10435023191170784</v>
      </c>
      <c r="M8" s="283">
        <f>CORREL(E9:E129,M9:M129)</f>
        <v>0.28213998645756677</v>
      </c>
      <c r="N8" s="287">
        <f>CORREL(E9:E129,N9:N129)</f>
        <v>-0.64887784287147898</v>
      </c>
      <c r="O8" s="287">
        <f>CORREL(E9:E129,O9:O129)</f>
        <v>-0.50922096591301347</v>
      </c>
      <c r="P8" s="287">
        <f>CORREL(E9:E129,P9:P129)</f>
        <v>0.32052812320542329</v>
      </c>
      <c r="Q8" s="287">
        <f>CORREL(E9:E129,Q9:Q129)</f>
        <v>0.66016867016808622</v>
      </c>
      <c r="R8" s="287">
        <f>CORREL(E9:E129,R9:R129)</f>
        <v>0.57656549952190661</v>
      </c>
      <c r="S8" s="287">
        <f>CORREL(E9:E129,S9:S129)</f>
        <v>0.32104002948188937</v>
      </c>
      <c r="T8" s="287">
        <f>CORREL(E9:E129,T9:T129)</f>
        <v>0.69737853693774532</v>
      </c>
      <c r="U8" s="283">
        <f>CORREL(E9:E129,U9:U129)</f>
        <v>0.46978468608305929</v>
      </c>
      <c r="V8" s="283">
        <f>CORREL(E9:E129,V9:V129)</f>
        <v>-0.35598175413026006</v>
      </c>
      <c r="W8" s="287">
        <f>CORREL(E9:E129,W9:W129)</f>
        <v>0.76882750248989917</v>
      </c>
      <c r="X8" s="287">
        <f>CORREL(E9:E129,X9:X129)</f>
        <v>0.77051347180761642</v>
      </c>
      <c r="Y8" s="287">
        <f>CORREL(E9:E129,Y9:Y129)</f>
        <v>0.98747793866055622</v>
      </c>
      <c r="Z8" s="287"/>
      <c r="AA8" s="287">
        <f>CORREL(E9:E129,AA9:AA129)</f>
        <v>0.98554096920479894</v>
      </c>
      <c r="AB8" s="287">
        <f>CORREL(E9:E129,AB9:AB129)</f>
        <v>0.98462982099311236</v>
      </c>
      <c r="AC8" s="287">
        <f>CORREL(E9:E129,AC9:AC129)</f>
        <v>0.96352187460664496</v>
      </c>
      <c r="AD8" s="287">
        <f>CORREL(E9:E129,AD9:AD129)</f>
        <v>0.96140749924372071</v>
      </c>
      <c r="AE8" s="287">
        <f>CORREL(E9:E129,AE9:AE129)</f>
        <v>0.95788250753521154</v>
      </c>
      <c r="AF8" s="287">
        <f>CORREL(E9:E129,AF9:AF129)</f>
        <v>0.95174141975781157</v>
      </c>
      <c r="AG8" s="287">
        <f>CORREL(E9:E129,AG9:AG129)</f>
        <v>0.95063048306167108</v>
      </c>
      <c r="AH8" s="287">
        <f>CORREL(E9:E129,AH9:AH129)</f>
        <v>0.92272401822513483</v>
      </c>
      <c r="AI8" s="287">
        <f>CORREL(E9:E129,AI9:AI129)</f>
        <v>0.92266746764768581</v>
      </c>
      <c r="AJ8" s="287">
        <f>CORREL(E9:E129,AJ9:AJ129)</f>
        <v>0.90226664177003124</v>
      </c>
      <c r="AK8" s="287">
        <f>CORREL(E9:E129,AK9:AK129)</f>
        <v>0.89116192686965556</v>
      </c>
      <c r="AL8" s="283">
        <f>CORREL(E9:E129,AL9:AL129)</f>
        <v>0.83765258692887701</v>
      </c>
      <c r="AM8" s="287">
        <f>CORREL(E9:E129,AM9:AM129)</f>
        <v>0.82221286703297025</v>
      </c>
      <c r="AN8" s="283">
        <f>CORREL(E9:E129,AN9:AN129)</f>
        <v>0.80904960198552633</v>
      </c>
      <c r="AO8" s="287">
        <f>CORREL(E9:E129,AO9:AO129)</f>
        <v>0.79134041835939939</v>
      </c>
      <c r="AP8" s="287">
        <f>CORREL(E9:E129,AP9:AP129)</f>
        <v>0.50340120514461961</v>
      </c>
      <c r="AQ8" s="283">
        <f>CORREL(E9:E129,AQ9:AQ129)</f>
        <v>0.50226806648574551</v>
      </c>
      <c r="AR8" s="283">
        <f>CORREL(E9:E129,AR9:AR129)</f>
        <v>0.46450785560053282</v>
      </c>
      <c r="AS8" s="287">
        <f>CORREL(E9:E129,AS9:AS129)</f>
        <v>0.45070482589239358</v>
      </c>
      <c r="AT8" s="283">
        <f>CORREL(E9:E129,AT9:AT129)</f>
        <v>0.43196723436601087</v>
      </c>
      <c r="AU8" s="287">
        <f>CORREL(E9:E129,AU9:AU129)</f>
        <v>-0.19011197427802429</v>
      </c>
      <c r="AV8" s="287">
        <f>CORREL(E9:E129,AV9:AV129)</f>
        <v>-0.10631172310712186</v>
      </c>
      <c r="AW8" s="287">
        <f>CORREL(E9:E129,AW9:AW129)</f>
        <v>-7.1487938860338454E-2</v>
      </c>
      <c r="AX8" s="287">
        <f>CORREL(E9:E129,AX9:AX129)</f>
        <v>-2.1611098954324493E-2</v>
      </c>
      <c r="AY8" s="287">
        <f>CORREL(E9:E129,AY9:AY129)</f>
        <v>-7.2204851262157111E-3</v>
      </c>
      <c r="AZ8" s="4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c r="EN8" s="30"/>
      <c r="EO8" s="30"/>
      <c r="EP8" s="30"/>
      <c r="EQ8" s="30"/>
      <c r="ER8" s="30"/>
      <c r="ES8" s="30"/>
      <c r="ET8" s="30"/>
      <c r="EU8" s="30"/>
      <c r="EV8" s="30"/>
      <c r="EW8" s="30"/>
      <c r="EX8" s="30"/>
      <c r="EY8" s="30"/>
      <c r="EZ8" s="30"/>
      <c r="FA8" s="30"/>
      <c r="FB8" s="30"/>
      <c r="FC8" s="30"/>
      <c r="FD8" s="30"/>
      <c r="FE8" s="30"/>
      <c r="FF8" s="30"/>
      <c r="FG8" s="30"/>
      <c r="FH8" s="30"/>
      <c r="FI8" s="30"/>
      <c r="FJ8" s="30"/>
      <c r="FK8" s="30"/>
      <c r="FL8" s="30"/>
    </row>
    <row r="9" spans="1:168" x14ac:dyDescent="0.25">
      <c r="A9" s="17"/>
      <c r="B9" s="29">
        <v>2021</v>
      </c>
      <c r="C9" s="43">
        <v>30</v>
      </c>
      <c r="D9" s="431">
        <v>2394</v>
      </c>
      <c r="E9" s="209">
        <v>22010</v>
      </c>
      <c r="F9" s="432">
        <f t="shared" ref="F9:F40" si="21">((((2/3)+((L9+W9+T9+U9+I9+S9+M9-(1-Q9)-R9-O9)/20))*(AO9*3+AS9*4/3+Y9+(AG9+AW9)*5/6+(AL9+AQ9+AT9)*1/6-AH9*3/2-AI9*7/6-AV9-AU9*2/3-AK9*1/2-AM9*1/3)-(((1/3)-((L9+W9+T9+Q9+N9+S9+J9+V9+M9)/20))*(AH9*17/6+AI9*2+AV9*4/3+AU9*5/6+AM9*1/2+AP9*1/3-AK9*3/2-AO9*1/3-AG9*1/6))))/2</f>
        <v>21520.922348904318</v>
      </c>
      <c r="G9" s="433">
        <f>F9/E9</f>
        <v>0.97777929799656149</v>
      </c>
      <c r="H9" s="434">
        <f t="shared" ref="H9:H18" si="22">E9-F9</f>
        <v>489.07765109568209</v>
      </c>
      <c r="I9" s="288">
        <f t="shared" ref="I9:I40" si="23">AE9/AC9</f>
        <v>9.8483098483098483E-2</v>
      </c>
      <c r="J9" s="288">
        <f t="shared" ref="J9:J40" si="24">AE9/Y9</f>
        <v>0.26502671580598847</v>
      </c>
      <c r="K9" s="288">
        <v>0.23899999999999999</v>
      </c>
      <c r="L9" s="435">
        <v>0.29199999999999998</v>
      </c>
      <c r="M9" s="282">
        <f t="shared" ref="M9:M40" si="25">AG9/AC9</f>
        <v>8.6867086867086871E-2</v>
      </c>
      <c r="N9" s="288">
        <f t="shared" ref="N9:N40" si="26">AR9/Y9</f>
        <v>7.393099773544691E-2</v>
      </c>
      <c r="O9" s="288">
        <f t="shared" ref="O9:O40" si="27">AX9/Y9</f>
        <v>1.4652990542160651E-2</v>
      </c>
      <c r="P9" s="288">
        <f>AH9/AC9</f>
        <v>2.107052107052107E-2</v>
      </c>
      <c r="Q9" s="288">
        <f t="shared" ref="Q9:Q40" si="28">AK9/Y9</f>
        <v>8.7977147255154445E-2</v>
      </c>
      <c r="R9" s="288">
        <f t="shared" ref="R9:R40" si="29">AM9/AC9</f>
        <v>0.2317977317977318</v>
      </c>
      <c r="S9" s="288">
        <v>0.317</v>
      </c>
      <c r="T9" s="288">
        <v>0.72799999999999998</v>
      </c>
      <c r="U9" s="282">
        <f t="shared" ref="U9:U40" si="30">E9/AC9</f>
        <v>0.12105512105512105</v>
      </c>
      <c r="V9" s="282">
        <f t="shared" ref="V9:V40" si="31">E9/Y9</f>
        <v>0.32577002205349082</v>
      </c>
      <c r="W9" s="288">
        <v>0.41099999999999998</v>
      </c>
      <c r="X9" s="288">
        <f t="shared" ref="X9:X40" si="32">Y9/AC9</f>
        <v>0.3715968715968716</v>
      </c>
      <c r="Y9" s="324">
        <v>67563</v>
      </c>
      <c r="Z9" s="324">
        <v>238</v>
      </c>
      <c r="AA9" s="212">
        <v>39481</v>
      </c>
      <c r="AB9" s="212">
        <v>7863</v>
      </c>
      <c r="AC9" s="212">
        <v>181818</v>
      </c>
      <c r="AD9" s="212">
        <v>161941</v>
      </c>
      <c r="AE9" s="212">
        <f t="shared" ref="AE9:AE72" si="33">AG9+AO9</f>
        <v>17906</v>
      </c>
      <c r="AF9" s="327">
        <v>25004</v>
      </c>
      <c r="AG9" s="212">
        <v>15794</v>
      </c>
      <c r="AH9" s="213">
        <v>3831</v>
      </c>
      <c r="AI9" s="213">
        <v>1143</v>
      </c>
      <c r="AJ9" s="327">
        <v>3328</v>
      </c>
      <c r="AK9" s="212">
        <v>5944</v>
      </c>
      <c r="AL9" s="213">
        <v>1862</v>
      </c>
      <c r="AM9" s="212">
        <v>42145</v>
      </c>
      <c r="AN9" s="212">
        <f t="shared" ref="AN9:AN40" si="34">AL9+AQ9+AT9</f>
        <v>2366</v>
      </c>
      <c r="AO9" s="212">
        <v>2112</v>
      </c>
      <c r="AP9" s="214">
        <v>279</v>
      </c>
      <c r="AQ9" s="213">
        <v>155</v>
      </c>
      <c r="AR9" s="212">
        <f t="shared" ref="AR9:AR40" si="35">AL9+AQ9+AT9+AW9</f>
        <v>4995</v>
      </c>
      <c r="AS9" s="212">
        <v>2213</v>
      </c>
      <c r="AT9" s="213">
        <v>349</v>
      </c>
      <c r="AU9" s="213">
        <v>766</v>
      </c>
      <c r="AV9" s="212">
        <v>711</v>
      </c>
      <c r="AW9" s="212">
        <v>2629</v>
      </c>
      <c r="AX9" s="214">
        <f t="shared" ref="AX9:AX72" si="36">AP9+AV9</f>
        <v>990</v>
      </c>
      <c r="AY9" s="212">
        <v>671</v>
      </c>
      <c r="AZ9" s="436"/>
    </row>
    <row r="10" spans="1:168" x14ac:dyDescent="0.25">
      <c r="A10" s="17"/>
      <c r="B10" s="55">
        <v>2020</v>
      </c>
      <c r="C10" s="43">
        <v>30</v>
      </c>
      <c r="D10" s="431">
        <v>1796</v>
      </c>
      <c r="E10" s="209">
        <v>8344</v>
      </c>
      <c r="F10" s="432">
        <f t="shared" si="21"/>
        <v>8208.9829866291875</v>
      </c>
      <c r="G10" s="437">
        <f t="shared" ref="G10:G73" si="37">F10/E10</f>
        <v>0.98381867049726601</v>
      </c>
      <c r="H10" s="438">
        <f t="shared" si="22"/>
        <v>135.01701337081249</v>
      </c>
      <c r="I10" s="288">
        <f t="shared" si="23"/>
        <v>0.10394550867590895</v>
      </c>
      <c r="J10" s="288">
        <f t="shared" si="24"/>
        <v>0.27643154190658992</v>
      </c>
      <c r="K10" s="288">
        <v>0.245</v>
      </c>
      <c r="L10" s="435">
        <v>0.29199999999999998</v>
      </c>
      <c r="M10" s="282">
        <f t="shared" si="25"/>
        <v>9.1600757826361526E-2</v>
      </c>
      <c r="N10" s="288">
        <f t="shared" si="26"/>
        <v>7.6615483045425467E-2</v>
      </c>
      <c r="O10" s="288">
        <f t="shared" si="27"/>
        <v>1.6354766474728086E-2</v>
      </c>
      <c r="P10" s="288">
        <f t="shared" ref="P10:P73" si="38">AH10/AC10</f>
        <v>2.1531891859381109E-2</v>
      </c>
      <c r="Q10" s="288">
        <f t="shared" si="28"/>
        <v>9.2130518234165071E-2</v>
      </c>
      <c r="R10" s="288">
        <f t="shared" si="29"/>
        <v>0.23435479505608517</v>
      </c>
      <c r="S10" s="288">
        <v>0.32200000000000001</v>
      </c>
      <c r="T10" s="288">
        <v>0.74</v>
      </c>
      <c r="U10" s="282">
        <f t="shared" si="30"/>
        <v>0.12546236429795807</v>
      </c>
      <c r="V10" s="282">
        <f t="shared" si="31"/>
        <v>0.33365323096609084</v>
      </c>
      <c r="W10" s="288">
        <v>0.41799999999999998</v>
      </c>
      <c r="X10" s="288">
        <f t="shared" si="32"/>
        <v>0.37602622319790696</v>
      </c>
      <c r="Y10" s="324">
        <v>25008</v>
      </c>
      <c r="Z10" s="324">
        <v>80</v>
      </c>
      <c r="AA10" s="212">
        <v>14439</v>
      </c>
      <c r="AB10" s="212">
        <v>2823</v>
      </c>
      <c r="AC10" s="212">
        <v>66506</v>
      </c>
      <c r="AD10" s="212">
        <v>59030</v>
      </c>
      <c r="AE10" s="212">
        <f>AG10+AO10</f>
        <v>6913</v>
      </c>
      <c r="AF10" s="327">
        <v>9071</v>
      </c>
      <c r="AG10" s="212">
        <v>6092</v>
      </c>
      <c r="AH10" s="213">
        <v>1432</v>
      </c>
      <c r="AI10" s="213">
        <v>402</v>
      </c>
      <c r="AJ10" s="327">
        <v>1237</v>
      </c>
      <c r="AK10" s="212">
        <v>2304</v>
      </c>
      <c r="AL10" s="213">
        <v>675</v>
      </c>
      <c r="AM10" s="212">
        <v>15586</v>
      </c>
      <c r="AN10" s="212">
        <f t="shared" si="34"/>
        <v>879</v>
      </c>
      <c r="AO10" s="212">
        <v>821</v>
      </c>
      <c r="AP10" s="214">
        <v>117</v>
      </c>
      <c r="AQ10" s="213">
        <v>63</v>
      </c>
      <c r="AR10" s="212">
        <f t="shared" si="35"/>
        <v>1916</v>
      </c>
      <c r="AS10" s="212">
        <v>883</v>
      </c>
      <c r="AT10" s="213">
        <v>141</v>
      </c>
      <c r="AU10" s="213">
        <v>126</v>
      </c>
      <c r="AV10" s="212">
        <v>292</v>
      </c>
      <c r="AW10" s="212">
        <v>1037</v>
      </c>
      <c r="AX10" s="214">
        <f t="shared" si="36"/>
        <v>409</v>
      </c>
      <c r="AY10" s="212">
        <v>241</v>
      </c>
      <c r="AZ10" s="436"/>
    </row>
    <row r="11" spans="1:168" x14ac:dyDescent="0.25">
      <c r="A11" s="17"/>
      <c r="B11" s="29">
        <v>2019</v>
      </c>
      <c r="C11" s="43">
        <v>30</v>
      </c>
      <c r="D11" s="431">
        <v>4858</v>
      </c>
      <c r="E11" s="209">
        <v>23467</v>
      </c>
      <c r="F11" s="432">
        <f t="shared" si="21"/>
        <v>23070.131589175464</v>
      </c>
      <c r="G11" s="437">
        <f t="shared" si="37"/>
        <v>0.98308823408085666</v>
      </c>
      <c r="H11" s="438">
        <f t="shared" si="22"/>
        <v>396.86841082453611</v>
      </c>
      <c r="I11" s="288">
        <f t="shared" si="23"/>
        <v>9.5857214087723908E-2</v>
      </c>
      <c r="J11" s="288">
        <f t="shared" si="24"/>
        <v>0.24671579179775902</v>
      </c>
      <c r="K11" s="288">
        <v>0.252</v>
      </c>
      <c r="L11" s="435">
        <v>0.29799999999999999</v>
      </c>
      <c r="M11" s="282">
        <f t="shared" si="25"/>
        <v>8.5220113984248086E-2</v>
      </c>
      <c r="N11" s="288">
        <f t="shared" si="26"/>
        <v>7.159021913120274E-2</v>
      </c>
      <c r="O11" s="288">
        <f t="shared" si="27"/>
        <v>1.597946679913893E-2</v>
      </c>
      <c r="P11" s="288">
        <f t="shared" si="38"/>
        <v>2.1494019311912586E-2</v>
      </c>
      <c r="Q11" s="288">
        <f t="shared" si="28"/>
        <v>9.350333940497875E-2</v>
      </c>
      <c r="R11" s="288">
        <f t="shared" si="29"/>
        <v>0.22959301296932719</v>
      </c>
      <c r="S11" s="288">
        <v>0.32300000000000001</v>
      </c>
      <c r="T11" s="288">
        <v>0.75800000000000001</v>
      </c>
      <c r="U11" s="282">
        <f t="shared" si="30"/>
        <v>0.12581694966142495</v>
      </c>
      <c r="V11" s="282">
        <f t="shared" si="31"/>
        <v>0.32382568857978694</v>
      </c>
      <c r="W11" s="288">
        <v>0.435</v>
      </c>
      <c r="X11" s="288">
        <f t="shared" si="32"/>
        <v>0.38853294873925703</v>
      </c>
      <c r="Y11" s="213">
        <v>72468</v>
      </c>
      <c r="Z11" s="439"/>
      <c r="AA11" s="212">
        <v>42039</v>
      </c>
      <c r="AB11" s="212">
        <v>8531</v>
      </c>
      <c r="AC11" s="212">
        <v>186517</v>
      </c>
      <c r="AD11" s="212">
        <v>166651</v>
      </c>
      <c r="AE11" s="212">
        <f t="shared" si="33"/>
        <v>17879</v>
      </c>
      <c r="AF11" s="327">
        <v>25947</v>
      </c>
      <c r="AG11" s="212">
        <v>15895</v>
      </c>
      <c r="AH11" s="213">
        <v>4009</v>
      </c>
      <c r="AI11" s="213">
        <v>1150</v>
      </c>
      <c r="AJ11" s="327">
        <v>3463</v>
      </c>
      <c r="AK11" s="212">
        <v>6776</v>
      </c>
      <c r="AL11" s="213">
        <v>1788</v>
      </c>
      <c r="AM11" s="212">
        <v>42823</v>
      </c>
      <c r="AN11" s="212">
        <f t="shared" si="34"/>
        <v>2290</v>
      </c>
      <c r="AO11" s="212">
        <v>1984</v>
      </c>
      <c r="AP11" s="214">
        <v>326</v>
      </c>
      <c r="AQ11" s="213">
        <v>153</v>
      </c>
      <c r="AR11" s="212">
        <f t="shared" si="35"/>
        <v>5188</v>
      </c>
      <c r="AS11" s="212">
        <v>2280</v>
      </c>
      <c r="AT11" s="213">
        <v>349</v>
      </c>
      <c r="AU11" s="213">
        <v>776</v>
      </c>
      <c r="AV11" s="212">
        <v>832</v>
      </c>
      <c r="AW11" s="212">
        <v>2898</v>
      </c>
      <c r="AX11" s="214">
        <f t="shared" si="36"/>
        <v>1158</v>
      </c>
      <c r="AY11" s="212">
        <v>785</v>
      </c>
      <c r="AZ11" s="436"/>
    </row>
    <row r="12" spans="1:168" x14ac:dyDescent="0.25">
      <c r="A12" s="17"/>
      <c r="B12" s="29">
        <v>2018</v>
      </c>
      <c r="C12" s="43">
        <v>30</v>
      </c>
      <c r="D12" s="431">
        <v>4862</v>
      </c>
      <c r="E12" s="209">
        <v>21630</v>
      </c>
      <c r="F12" s="432">
        <f t="shared" si="21"/>
        <v>21238.196611504904</v>
      </c>
      <c r="G12" s="437">
        <f t="shared" si="37"/>
        <v>0.98188611241354151</v>
      </c>
      <c r="H12" s="438">
        <f t="shared" si="22"/>
        <v>391.80338849509644</v>
      </c>
      <c r="I12" s="288">
        <f t="shared" si="23"/>
        <v>9.5106919665764636E-2</v>
      </c>
      <c r="J12" s="288">
        <f t="shared" si="24"/>
        <v>0.2599695855664319</v>
      </c>
      <c r="K12" s="288">
        <v>0.248</v>
      </c>
      <c r="L12" s="435">
        <v>0.29499999999999998</v>
      </c>
      <c r="M12" s="282">
        <f t="shared" si="25"/>
        <v>8.4725530547318503E-2</v>
      </c>
      <c r="N12" s="288">
        <f t="shared" si="26"/>
        <v>7.6183726801612256E-2</v>
      </c>
      <c r="O12" s="288">
        <f t="shared" si="27"/>
        <v>1.9370746039479705E-2</v>
      </c>
      <c r="P12" s="288">
        <f t="shared" si="38"/>
        <v>2.2113115010883713E-2</v>
      </c>
      <c r="Q12" s="288">
        <f t="shared" si="28"/>
        <v>8.2458549261047384E-2</v>
      </c>
      <c r="R12" s="288">
        <f t="shared" si="29"/>
        <v>0.22257330978345999</v>
      </c>
      <c r="S12" s="288">
        <v>0.318</v>
      </c>
      <c r="T12" s="288">
        <v>0.72799999999999998</v>
      </c>
      <c r="U12" s="282">
        <f t="shared" si="30"/>
        <v>0.11683113768573883</v>
      </c>
      <c r="V12" s="282">
        <f t="shared" si="31"/>
        <v>0.31935155246489788</v>
      </c>
      <c r="W12" s="288">
        <v>0.40899999999999997</v>
      </c>
      <c r="X12" s="288">
        <f t="shared" si="32"/>
        <v>0.36583864015685513</v>
      </c>
      <c r="Y12" s="213">
        <v>67731</v>
      </c>
      <c r="Z12" s="439"/>
      <c r="AA12" s="212">
        <v>41018</v>
      </c>
      <c r="AB12" s="212">
        <v>8264</v>
      </c>
      <c r="AC12" s="212">
        <v>185139</v>
      </c>
      <c r="AD12" s="212">
        <v>165432</v>
      </c>
      <c r="AE12" s="212">
        <f t="shared" si="33"/>
        <v>17608</v>
      </c>
      <c r="AF12" s="327">
        <v>26322</v>
      </c>
      <c r="AG12" s="212">
        <v>15686</v>
      </c>
      <c r="AH12" s="213">
        <v>4094</v>
      </c>
      <c r="AI12" s="213">
        <v>1235</v>
      </c>
      <c r="AJ12" s="327">
        <v>3457</v>
      </c>
      <c r="AK12" s="212">
        <v>5585</v>
      </c>
      <c r="AL12" s="213">
        <v>1847</v>
      </c>
      <c r="AM12" s="212">
        <v>41207</v>
      </c>
      <c r="AN12" s="212">
        <f t="shared" si="34"/>
        <v>2368</v>
      </c>
      <c r="AO12" s="212">
        <v>1922</v>
      </c>
      <c r="AP12" s="214">
        <v>354</v>
      </c>
      <c r="AQ12" s="213">
        <v>151</v>
      </c>
      <c r="AR12" s="212">
        <f t="shared" si="35"/>
        <v>5160</v>
      </c>
      <c r="AS12" s="212">
        <v>2474</v>
      </c>
      <c r="AT12" s="213">
        <v>370</v>
      </c>
      <c r="AU12" s="213">
        <v>823</v>
      </c>
      <c r="AV12" s="212">
        <v>958</v>
      </c>
      <c r="AW12" s="212">
        <v>2792</v>
      </c>
      <c r="AX12" s="214">
        <f t="shared" si="36"/>
        <v>1312</v>
      </c>
      <c r="AY12" s="212">
        <v>847</v>
      </c>
      <c r="AZ12" s="436"/>
    </row>
    <row r="13" spans="1:168" x14ac:dyDescent="0.25">
      <c r="A13" s="17"/>
      <c r="B13" s="29">
        <v>2017</v>
      </c>
      <c r="C13" s="43">
        <v>30</v>
      </c>
      <c r="D13" s="431">
        <v>4860</v>
      </c>
      <c r="E13" s="209">
        <v>22582</v>
      </c>
      <c r="F13" s="432">
        <f t="shared" si="21"/>
        <v>22210.60533894449</v>
      </c>
      <c r="G13" s="437">
        <f t="shared" si="37"/>
        <v>0.98355350894271942</v>
      </c>
      <c r="H13" s="438">
        <f t="shared" si="22"/>
        <v>371.39466105551037</v>
      </c>
      <c r="I13" s="288">
        <f t="shared" si="23"/>
        <v>9.494050028333198E-2</v>
      </c>
      <c r="J13" s="288">
        <f t="shared" si="24"/>
        <v>0.24947175858303672</v>
      </c>
      <c r="K13" s="288">
        <v>0.255</v>
      </c>
      <c r="L13" s="435">
        <v>0.3</v>
      </c>
      <c r="M13" s="282">
        <f t="shared" si="25"/>
        <v>8.5425942416147219E-2</v>
      </c>
      <c r="N13" s="288">
        <f t="shared" si="26"/>
        <v>7.3216387537756847E-2</v>
      </c>
      <c r="O13" s="288">
        <f t="shared" si="27"/>
        <v>1.8208375285392174E-2</v>
      </c>
      <c r="P13" s="288">
        <f t="shared" si="38"/>
        <v>2.3772902668717451E-2</v>
      </c>
      <c r="Q13" s="288">
        <f t="shared" si="28"/>
        <v>8.657486847143242E-2</v>
      </c>
      <c r="R13" s="288">
        <f t="shared" si="29"/>
        <v>0.21643325507973771</v>
      </c>
      <c r="S13" s="288">
        <v>0.32400000000000001</v>
      </c>
      <c r="T13" s="288">
        <v>0.75</v>
      </c>
      <c r="U13" s="282">
        <f t="shared" si="30"/>
        <v>0.12187053077525027</v>
      </c>
      <c r="V13" s="282">
        <f t="shared" si="31"/>
        <v>0.32023483698966204</v>
      </c>
      <c r="W13" s="288">
        <v>0.42599999999999999</v>
      </c>
      <c r="X13" s="288">
        <f t="shared" si="32"/>
        <v>0.38056612428829706</v>
      </c>
      <c r="Y13" s="213">
        <v>70517</v>
      </c>
      <c r="Z13" s="439"/>
      <c r="AA13" s="212">
        <v>42215</v>
      </c>
      <c r="AB13" s="212">
        <v>8397</v>
      </c>
      <c r="AC13" s="212">
        <v>185295</v>
      </c>
      <c r="AD13" s="212">
        <v>165567</v>
      </c>
      <c r="AE13" s="212">
        <f t="shared" si="33"/>
        <v>17592</v>
      </c>
      <c r="AF13" s="327">
        <v>26918</v>
      </c>
      <c r="AG13" s="212">
        <v>15829</v>
      </c>
      <c r="AH13" s="213">
        <v>4405</v>
      </c>
      <c r="AI13" s="213">
        <v>1168</v>
      </c>
      <c r="AJ13" s="327">
        <v>3804</v>
      </c>
      <c r="AK13" s="212">
        <v>6105</v>
      </c>
      <c r="AL13" s="213">
        <v>1810</v>
      </c>
      <c r="AM13" s="212">
        <v>40104</v>
      </c>
      <c r="AN13" s="212">
        <f t="shared" si="34"/>
        <v>2346</v>
      </c>
      <c r="AO13" s="212">
        <v>1763</v>
      </c>
      <c r="AP13" s="214">
        <v>350</v>
      </c>
      <c r="AQ13" s="213">
        <v>155</v>
      </c>
      <c r="AR13" s="212">
        <f t="shared" si="35"/>
        <v>5163</v>
      </c>
      <c r="AS13" s="212">
        <v>2527</v>
      </c>
      <c r="AT13" s="213">
        <v>381</v>
      </c>
      <c r="AU13" s="213">
        <v>925</v>
      </c>
      <c r="AV13" s="212">
        <v>934</v>
      </c>
      <c r="AW13" s="212">
        <v>2817</v>
      </c>
      <c r="AX13" s="214">
        <f t="shared" si="36"/>
        <v>1284</v>
      </c>
      <c r="AY13" s="212">
        <v>795</v>
      </c>
      <c r="AZ13" s="436"/>
    </row>
    <row r="14" spans="1:168" x14ac:dyDescent="0.25">
      <c r="A14" s="17"/>
      <c r="B14" s="29">
        <v>2016</v>
      </c>
      <c r="C14" s="43">
        <v>30</v>
      </c>
      <c r="D14" s="431">
        <v>4856</v>
      </c>
      <c r="E14" s="209">
        <v>21744</v>
      </c>
      <c r="F14" s="432">
        <f t="shared" si="21"/>
        <v>21441.001563010082</v>
      </c>
      <c r="G14" s="437">
        <f t="shared" si="37"/>
        <v>0.98606519329516573</v>
      </c>
      <c r="H14" s="438">
        <f t="shared" si="22"/>
        <v>302.99843698991754</v>
      </c>
      <c r="I14" s="288">
        <f t="shared" si="23"/>
        <v>9.0686965001625305E-2</v>
      </c>
      <c r="J14" s="288">
        <f t="shared" si="24"/>
        <v>0.24222209359534627</v>
      </c>
      <c r="K14" s="288">
        <v>0.255</v>
      </c>
      <c r="L14" s="435">
        <v>0.3</v>
      </c>
      <c r="M14" s="282">
        <f t="shared" si="25"/>
        <v>8.1742333947339901E-2</v>
      </c>
      <c r="N14" s="288">
        <f t="shared" si="26"/>
        <v>7.4711313055306344E-2</v>
      </c>
      <c r="O14" s="288">
        <f t="shared" si="27"/>
        <v>1.9491795213150812E-2</v>
      </c>
      <c r="P14" s="288">
        <f t="shared" si="38"/>
        <v>2.3480333730631704E-2</v>
      </c>
      <c r="Q14" s="288">
        <f t="shared" si="28"/>
        <v>8.1179637079269534E-2</v>
      </c>
      <c r="R14" s="288">
        <f t="shared" si="29"/>
        <v>0.21119297865424205</v>
      </c>
      <c r="S14" s="288">
        <v>0.32200000000000001</v>
      </c>
      <c r="T14" s="288">
        <v>0.73899999999999999</v>
      </c>
      <c r="U14" s="282">
        <f t="shared" si="30"/>
        <v>0.11780257882760863</v>
      </c>
      <c r="V14" s="282">
        <f t="shared" si="31"/>
        <v>0.31464706393077302</v>
      </c>
      <c r="W14" s="288">
        <v>0.41699999999999998</v>
      </c>
      <c r="X14" s="288">
        <f t="shared" si="32"/>
        <v>0.37439592588579479</v>
      </c>
      <c r="Y14" s="213">
        <v>69106</v>
      </c>
      <c r="Z14" s="439"/>
      <c r="AA14" s="212">
        <v>42276</v>
      </c>
      <c r="AB14" s="212">
        <v>8254</v>
      </c>
      <c r="AC14" s="212">
        <v>184580</v>
      </c>
      <c r="AD14" s="212">
        <v>165561</v>
      </c>
      <c r="AE14" s="212">
        <f t="shared" si="33"/>
        <v>16739</v>
      </c>
      <c r="AF14" s="327">
        <v>27539</v>
      </c>
      <c r="AG14" s="212">
        <v>15088</v>
      </c>
      <c r="AH14" s="213">
        <v>4334</v>
      </c>
      <c r="AI14" s="213">
        <v>1214</v>
      </c>
      <c r="AJ14" s="327">
        <v>3719</v>
      </c>
      <c r="AK14" s="212">
        <v>5610</v>
      </c>
      <c r="AL14" s="213">
        <v>1808</v>
      </c>
      <c r="AM14" s="212">
        <v>38982</v>
      </c>
      <c r="AN14" s="212">
        <f t="shared" si="34"/>
        <v>2328</v>
      </c>
      <c r="AO14" s="212">
        <v>1651</v>
      </c>
      <c r="AP14" s="214">
        <v>346</v>
      </c>
      <c r="AQ14" s="213">
        <v>148</v>
      </c>
      <c r="AR14" s="212">
        <f t="shared" si="35"/>
        <v>5163</v>
      </c>
      <c r="AS14" s="212">
        <v>2537</v>
      </c>
      <c r="AT14" s="213">
        <v>372</v>
      </c>
      <c r="AU14" s="213">
        <v>1025</v>
      </c>
      <c r="AV14" s="212">
        <v>1001</v>
      </c>
      <c r="AW14" s="212">
        <v>2835</v>
      </c>
      <c r="AX14" s="214">
        <f t="shared" si="36"/>
        <v>1347</v>
      </c>
      <c r="AY14" s="212">
        <v>873</v>
      </c>
      <c r="AZ14" s="436"/>
    </row>
    <row r="15" spans="1:168" x14ac:dyDescent="0.25">
      <c r="A15" s="17"/>
      <c r="B15" s="29">
        <v>2015</v>
      </c>
      <c r="C15" s="43">
        <v>30</v>
      </c>
      <c r="D15" s="431">
        <v>4858</v>
      </c>
      <c r="E15" s="209">
        <v>20647</v>
      </c>
      <c r="F15" s="432">
        <f t="shared" si="21"/>
        <v>20292.159713080695</v>
      </c>
      <c r="G15" s="437">
        <f t="shared" si="37"/>
        <v>0.98281395423454709</v>
      </c>
      <c r="H15" s="438">
        <f t="shared" si="22"/>
        <v>354.84028691930507</v>
      </c>
      <c r="I15" s="288">
        <f t="shared" si="23"/>
        <v>8.5362798701723044E-2</v>
      </c>
      <c r="J15" s="288">
        <f t="shared" si="24"/>
        <v>0.23411945693247502</v>
      </c>
      <c r="K15" s="288">
        <v>0.254</v>
      </c>
      <c r="L15" s="435">
        <v>0.29899999999999999</v>
      </c>
      <c r="M15" s="282">
        <f t="shared" si="25"/>
        <v>7.6638638987518243E-2</v>
      </c>
      <c r="N15" s="288">
        <f t="shared" si="26"/>
        <v>7.5426045136140277E-2</v>
      </c>
      <c r="O15" s="288">
        <f t="shared" si="27"/>
        <v>2.1403073798037429E-2</v>
      </c>
      <c r="P15" s="288">
        <f t="shared" si="38"/>
        <v>2.3841679918095278E-2</v>
      </c>
      <c r="Q15" s="288">
        <f t="shared" si="28"/>
        <v>7.3320090212537159E-2</v>
      </c>
      <c r="R15" s="288">
        <f t="shared" si="29"/>
        <v>0.20392314897510183</v>
      </c>
      <c r="S15" s="288">
        <v>0.317</v>
      </c>
      <c r="T15" s="288">
        <v>0.72099999999999997</v>
      </c>
      <c r="U15" s="282">
        <f t="shared" si="30"/>
        <v>0.11243927941272573</v>
      </c>
      <c r="V15" s="282">
        <f t="shared" si="31"/>
        <v>0.30838050572789866</v>
      </c>
      <c r="W15" s="288">
        <v>0.40500000000000003</v>
      </c>
      <c r="X15" s="288">
        <f t="shared" si="32"/>
        <v>0.36461215065240593</v>
      </c>
      <c r="Y15" s="213">
        <v>66953</v>
      </c>
      <c r="Z15" s="439"/>
      <c r="AA15" s="212">
        <v>42106</v>
      </c>
      <c r="AB15" s="212">
        <v>8242</v>
      </c>
      <c r="AC15" s="212">
        <v>183628</v>
      </c>
      <c r="AD15" s="212">
        <v>165488</v>
      </c>
      <c r="AE15" s="212">
        <f t="shared" si="33"/>
        <v>15675</v>
      </c>
      <c r="AF15" s="327">
        <v>28016</v>
      </c>
      <c r="AG15" s="212">
        <v>14073</v>
      </c>
      <c r="AH15" s="213">
        <v>4378</v>
      </c>
      <c r="AI15" s="213">
        <v>1232</v>
      </c>
      <c r="AJ15" s="327">
        <v>3739</v>
      </c>
      <c r="AK15" s="212">
        <v>4909</v>
      </c>
      <c r="AL15" s="213">
        <v>1758</v>
      </c>
      <c r="AM15" s="212">
        <v>37446</v>
      </c>
      <c r="AN15" s="212">
        <f t="shared" si="34"/>
        <v>2220</v>
      </c>
      <c r="AO15" s="212">
        <v>1602</v>
      </c>
      <c r="AP15" s="214">
        <v>369</v>
      </c>
      <c r="AQ15" s="213">
        <v>141</v>
      </c>
      <c r="AR15" s="212">
        <f t="shared" si="35"/>
        <v>5050</v>
      </c>
      <c r="AS15" s="212">
        <v>2505</v>
      </c>
      <c r="AT15" s="213">
        <v>321</v>
      </c>
      <c r="AU15" s="213">
        <v>1200</v>
      </c>
      <c r="AV15" s="212">
        <v>1064</v>
      </c>
      <c r="AW15" s="212">
        <v>2830</v>
      </c>
      <c r="AX15" s="214">
        <f t="shared" si="36"/>
        <v>1433</v>
      </c>
      <c r="AY15" s="212">
        <v>939</v>
      </c>
      <c r="AZ15" s="436"/>
    </row>
    <row r="16" spans="1:168" x14ac:dyDescent="0.25">
      <c r="A16" s="17"/>
      <c r="B16" s="29">
        <v>2014</v>
      </c>
      <c r="C16" s="43">
        <v>30</v>
      </c>
      <c r="D16" s="431">
        <v>4860</v>
      </c>
      <c r="E16" s="209">
        <v>19761</v>
      </c>
      <c r="F16" s="432">
        <f t="shared" si="21"/>
        <v>19386.232487159708</v>
      </c>
      <c r="G16" s="440">
        <f t="shared" si="37"/>
        <v>0.9810349925185825</v>
      </c>
      <c r="H16" s="438">
        <f t="shared" si="22"/>
        <v>374.7675128402916</v>
      </c>
      <c r="I16" s="288">
        <f t="shared" si="23"/>
        <v>8.5206791751164856E-2</v>
      </c>
      <c r="J16" s="288">
        <f t="shared" si="24"/>
        <v>0.2449209226730012</v>
      </c>
      <c r="K16" s="288">
        <v>0.251</v>
      </c>
      <c r="L16" s="435">
        <v>0.29799999999999999</v>
      </c>
      <c r="M16" s="282">
        <f t="shared" si="25"/>
        <v>7.622506510664441E-2</v>
      </c>
      <c r="N16" s="288">
        <f t="shared" si="26"/>
        <v>7.9389885603550661E-2</v>
      </c>
      <c r="O16" s="288">
        <f t="shared" si="27"/>
        <v>2.1894730261924112E-2</v>
      </c>
      <c r="P16" s="288">
        <f t="shared" si="38"/>
        <v>2.2998004664843499E-2</v>
      </c>
      <c r="Q16" s="288">
        <f t="shared" si="28"/>
        <v>6.5418515971744709E-2</v>
      </c>
      <c r="R16" s="288">
        <f t="shared" si="29"/>
        <v>0.20356224412680979</v>
      </c>
      <c r="S16" s="288">
        <v>0.314</v>
      </c>
      <c r="T16" s="288">
        <v>0.7</v>
      </c>
      <c r="U16" s="282">
        <f t="shared" si="30"/>
        <v>0.10743819626051357</v>
      </c>
      <c r="V16" s="282">
        <f t="shared" si="31"/>
        <v>0.30882352941176472</v>
      </c>
      <c r="W16" s="288">
        <v>0.38600000000000001</v>
      </c>
      <c r="X16" s="288">
        <f t="shared" si="32"/>
        <v>0.34789511170071058</v>
      </c>
      <c r="Y16" s="213">
        <v>63988</v>
      </c>
      <c r="Z16" s="439"/>
      <c r="AA16" s="212">
        <v>41595</v>
      </c>
      <c r="AB16" s="212">
        <v>8137</v>
      </c>
      <c r="AC16" s="212">
        <v>183929</v>
      </c>
      <c r="AD16" s="212">
        <v>165614</v>
      </c>
      <c r="AE16" s="212">
        <f t="shared" si="33"/>
        <v>15672</v>
      </c>
      <c r="AF16" s="327">
        <v>28423</v>
      </c>
      <c r="AG16" s="212">
        <v>14020</v>
      </c>
      <c r="AH16" s="213">
        <v>4230</v>
      </c>
      <c r="AI16" s="213">
        <v>1277</v>
      </c>
      <c r="AJ16" s="327">
        <v>3609</v>
      </c>
      <c r="AK16" s="212">
        <v>4186</v>
      </c>
      <c r="AL16" s="213">
        <v>1696</v>
      </c>
      <c r="AM16" s="212">
        <v>37441</v>
      </c>
      <c r="AN16" s="212">
        <f t="shared" si="34"/>
        <v>2166</v>
      </c>
      <c r="AO16" s="212">
        <v>1652</v>
      </c>
      <c r="AP16" s="214">
        <v>366</v>
      </c>
      <c r="AQ16" s="213">
        <v>128</v>
      </c>
      <c r="AR16" s="212">
        <f t="shared" si="35"/>
        <v>5080</v>
      </c>
      <c r="AS16" s="212">
        <v>2764</v>
      </c>
      <c r="AT16" s="213">
        <v>342</v>
      </c>
      <c r="AU16" s="213">
        <v>1343</v>
      </c>
      <c r="AV16" s="212">
        <v>1035</v>
      </c>
      <c r="AW16" s="212">
        <v>2914</v>
      </c>
      <c r="AX16" s="214">
        <f t="shared" si="36"/>
        <v>1401</v>
      </c>
      <c r="AY16" s="212">
        <v>849</v>
      </c>
      <c r="AZ16" s="436"/>
    </row>
    <row r="17" spans="1:52" x14ac:dyDescent="0.25">
      <c r="A17" s="17"/>
      <c r="B17" s="29">
        <v>2013</v>
      </c>
      <c r="C17" s="43">
        <v>30</v>
      </c>
      <c r="D17" s="431">
        <v>4862</v>
      </c>
      <c r="E17" s="209">
        <v>20255</v>
      </c>
      <c r="F17" s="432">
        <f t="shared" si="21"/>
        <v>20169.040532579402</v>
      </c>
      <c r="G17" s="437">
        <f t="shared" si="37"/>
        <v>0.99575613589629242</v>
      </c>
      <c r="H17" s="438">
        <f t="shared" si="22"/>
        <v>85.95946742059823</v>
      </c>
      <c r="I17" s="288">
        <f t="shared" si="23"/>
        <v>8.7497903966506738E-2</v>
      </c>
      <c r="J17" s="288">
        <f t="shared" si="24"/>
        <v>0.24567904984660247</v>
      </c>
      <c r="K17" s="288">
        <v>0.253</v>
      </c>
      <c r="L17" s="435">
        <v>0.29699999999999999</v>
      </c>
      <c r="M17" s="282">
        <f t="shared" si="25"/>
        <v>7.9189497655147045E-2</v>
      </c>
      <c r="N17" s="288">
        <f t="shared" si="26"/>
        <v>7.4967346070897001E-2</v>
      </c>
      <c r="O17" s="288">
        <f t="shared" si="27"/>
        <v>2.0609945019896114E-2</v>
      </c>
      <c r="P17" s="288">
        <f t="shared" si="38"/>
        <v>2.356212102362162E-2</v>
      </c>
      <c r="Q17" s="288">
        <f t="shared" si="28"/>
        <v>7.0790680720512741E-2</v>
      </c>
      <c r="R17" s="288">
        <f t="shared" si="29"/>
        <v>0.19856874719401968</v>
      </c>
      <c r="S17" s="288">
        <v>0.318</v>
      </c>
      <c r="T17" s="288">
        <v>0.71399999999999997</v>
      </c>
      <c r="U17" s="282">
        <f t="shared" si="30"/>
        <v>0.10956169911236362</v>
      </c>
      <c r="V17" s="282">
        <f t="shared" si="31"/>
        <v>0.30763038789830199</v>
      </c>
      <c r="W17" s="288">
        <v>0.39600000000000002</v>
      </c>
      <c r="X17" s="288">
        <f t="shared" si="32"/>
        <v>0.35614719293785463</v>
      </c>
      <c r="Y17" s="213">
        <v>65842</v>
      </c>
      <c r="Z17" s="439"/>
      <c r="AA17" s="212">
        <v>42093</v>
      </c>
      <c r="AB17" s="212">
        <v>8222</v>
      </c>
      <c r="AC17" s="212">
        <v>184873</v>
      </c>
      <c r="AD17" s="212">
        <v>166070</v>
      </c>
      <c r="AE17" s="212">
        <f t="shared" si="33"/>
        <v>16176</v>
      </c>
      <c r="AF17" s="327">
        <v>28438</v>
      </c>
      <c r="AG17" s="212">
        <v>14640</v>
      </c>
      <c r="AH17" s="213">
        <v>4356</v>
      </c>
      <c r="AI17" s="213">
        <v>1219</v>
      </c>
      <c r="AJ17" s="327">
        <v>3732</v>
      </c>
      <c r="AK17" s="212">
        <v>4661</v>
      </c>
      <c r="AL17" s="213">
        <v>1736</v>
      </c>
      <c r="AM17" s="212">
        <v>36710</v>
      </c>
      <c r="AN17" s="212">
        <f t="shared" si="34"/>
        <v>2189</v>
      </c>
      <c r="AO17" s="212">
        <v>1536</v>
      </c>
      <c r="AP17" s="214">
        <v>350</v>
      </c>
      <c r="AQ17" s="213">
        <v>128</v>
      </c>
      <c r="AR17" s="212">
        <f t="shared" si="35"/>
        <v>4936</v>
      </c>
      <c r="AS17" s="212">
        <v>2693</v>
      </c>
      <c r="AT17" s="213">
        <v>325</v>
      </c>
      <c r="AU17" s="213">
        <v>1383</v>
      </c>
      <c r="AV17" s="212">
        <v>1007</v>
      </c>
      <c r="AW17" s="212">
        <v>2747</v>
      </c>
      <c r="AX17" s="214">
        <f t="shared" si="36"/>
        <v>1357</v>
      </c>
      <c r="AY17" s="212">
        <v>772</v>
      </c>
      <c r="AZ17" s="436"/>
    </row>
    <row r="18" spans="1:52" x14ac:dyDescent="0.25">
      <c r="A18" s="17"/>
      <c r="B18" s="29">
        <v>2012</v>
      </c>
      <c r="C18" s="43">
        <v>30</v>
      </c>
      <c r="D18" s="431">
        <v>4860</v>
      </c>
      <c r="E18" s="209">
        <v>21017</v>
      </c>
      <c r="F18" s="432">
        <f t="shared" si="21"/>
        <v>20944.038885295275</v>
      </c>
      <c r="G18" s="437">
        <f t="shared" si="37"/>
        <v>0.99652847148952162</v>
      </c>
      <c r="H18" s="438">
        <f t="shared" si="22"/>
        <v>72.961114704725333</v>
      </c>
      <c r="I18" s="288">
        <f t="shared" si="23"/>
        <v>8.7973721359539583E-2</v>
      </c>
      <c r="J18" s="288">
        <f t="shared" si="24"/>
        <v>0.24190803224843238</v>
      </c>
      <c r="K18" s="288">
        <v>0.255</v>
      </c>
      <c r="L18" s="435">
        <v>0.29699999999999999</v>
      </c>
      <c r="M18" s="282">
        <f t="shared" si="25"/>
        <v>7.9862091432294488E-2</v>
      </c>
      <c r="N18" s="288">
        <f t="shared" si="26"/>
        <v>7.5888324873096449E-2</v>
      </c>
      <c r="O18" s="288">
        <f t="shared" si="27"/>
        <v>2.3290534487906838E-2</v>
      </c>
      <c r="P18" s="288">
        <f t="shared" si="38"/>
        <v>2.3205559778477575E-2</v>
      </c>
      <c r="Q18" s="288">
        <f t="shared" si="28"/>
        <v>7.3663780232905346E-2</v>
      </c>
      <c r="R18" s="288">
        <f t="shared" si="29"/>
        <v>0.19777391682050169</v>
      </c>
      <c r="S18" s="288">
        <v>0.31900000000000001</v>
      </c>
      <c r="T18" s="288">
        <v>0.72399999999999998</v>
      </c>
      <c r="U18" s="282">
        <f t="shared" si="30"/>
        <v>0.11411119556955153</v>
      </c>
      <c r="V18" s="282">
        <f t="shared" si="31"/>
        <v>0.3137802329053449</v>
      </c>
      <c r="W18" s="288">
        <v>0.40500000000000003</v>
      </c>
      <c r="X18" s="288">
        <f t="shared" si="32"/>
        <v>0.36366597893365188</v>
      </c>
      <c r="Y18" s="213">
        <v>66980</v>
      </c>
      <c r="Z18" s="439"/>
      <c r="AA18" s="212">
        <v>42063</v>
      </c>
      <c r="AB18" s="212">
        <v>8261</v>
      </c>
      <c r="AC18" s="212">
        <v>184180</v>
      </c>
      <c r="AD18" s="212">
        <v>165251</v>
      </c>
      <c r="AE18" s="212">
        <f t="shared" si="33"/>
        <v>16203</v>
      </c>
      <c r="AF18" s="327">
        <v>27941</v>
      </c>
      <c r="AG18" s="212">
        <v>14709</v>
      </c>
      <c r="AH18" s="213">
        <v>4274</v>
      </c>
      <c r="AI18" s="213">
        <v>1223</v>
      </c>
      <c r="AJ18" s="327">
        <v>3614</v>
      </c>
      <c r="AK18" s="212">
        <v>4934</v>
      </c>
      <c r="AL18" s="213">
        <v>1542</v>
      </c>
      <c r="AM18" s="212">
        <v>36426</v>
      </c>
      <c r="AN18" s="212">
        <f t="shared" si="34"/>
        <v>2074</v>
      </c>
      <c r="AO18" s="212">
        <v>1494</v>
      </c>
      <c r="AP18" s="214">
        <v>424</v>
      </c>
      <c r="AQ18" s="213">
        <v>165</v>
      </c>
      <c r="AR18" s="212">
        <f t="shared" si="35"/>
        <v>5083</v>
      </c>
      <c r="AS18" s="212">
        <v>3229</v>
      </c>
      <c r="AT18" s="213">
        <v>367</v>
      </c>
      <c r="AU18" s="213">
        <v>1479</v>
      </c>
      <c r="AV18" s="212">
        <v>1136</v>
      </c>
      <c r="AW18" s="212">
        <v>3009</v>
      </c>
      <c r="AX18" s="214">
        <f t="shared" si="36"/>
        <v>1560</v>
      </c>
      <c r="AY18" s="212">
        <v>927</v>
      </c>
      <c r="AZ18" s="436"/>
    </row>
    <row r="19" spans="1:52" x14ac:dyDescent="0.25">
      <c r="A19" s="17"/>
      <c r="B19" s="29">
        <v>2011</v>
      </c>
      <c r="C19" s="43">
        <v>30</v>
      </c>
      <c r="D19" s="431">
        <v>4858</v>
      </c>
      <c r="E19" s="209">
        <v>20808</v>
      </c>
      <c r="F19" s="432">
        <f t="shared" si="21"/>
        <v>21041.393480939114</v>
      </c>
      <c r="G19" s="437">
        <f t="shared" si="37"/>
        <v>1.011216526381157</v>
      </c>
      <c r="H19" s="438">
        <f t="shared" ref="H19:H59" si="39">F19-E19</f>
        <v>233.39348093911394</v>
      </c>
      <c r="I19" s="288">
        <f t="shared" si="23"/>
        <v>8.9459904450862368E-2</v>
      </c>
      <c r="J19" s="288">
        <f t="shared" si="24"/>
        <v>0.25064279016304186</v>
      </c>
      <c r="K19" s="288">
        <v>0.255</v>
      </c>
      <c r="L19" s="435">
        <v>0.29499999999999998</v>
      </c>
      <c r="M19" s="282">
        <f t="shared" si="25"/>
        <v>8.1071014062457827E-2</v>
      </c>
      <c r="N19" s="288">
        <f t="shared" si="26"/>
        <v>7.7104570616171084E-2</v>
      </c>
      <c r="O19" s="288">
        <f t="shared" si="27"/>
        <v>2.5862851265918509E-2</v>
      </c>
      <c r="P19" s="288">
        <f t="shared" si="38"/>
        <v>2.2861615698129504E-2</v>
      </c>
      <c r="Q19" s="288">
        <f t="shared" si="28"/>
        <v>6.8846607580386576E-2</v>
      </c>
      <c r="R19" s="288">
        <f t="shared" si="29"/>
        <v>0.1861750654538584</v>
      </c>
      <c r="S19" s="288">
        <v>0.32100000000000001</v>
      </c>
      <c r="T19" s="288">
        <v>0.72</v>
      </c>
      <c r="U19" s="282">
        <f t="shared" si="30"/>
        <v>0.11232691840535507</v>
      </c>
      <c r="V19" s="282">
        <f t="shared" si="31"/>
        <v>0.31471006382528205</v>
      </c>
      <c r="W19" s="288">
        <v>0.39900000000000002</v>
      </c>
      <c r="X19" s="288">
        <f t="shared" si="32"/>
        <v>0.35692191422170638</v>
      </c>
      <c r="Y19" s="213">
        <v>66118</v>
      </c>
      <c r="Z19" s="439"/>
      <c r="AA19" s="212">
        <v>42267</v>
      </c>
      <c r="AB19" s="212">
        <v>8399</v>
      </c>
      <c r="AC19" s="212">
        <v>185245</v>
      </c>
      <c r="AD19" s="212">
        <v>165705</v>
      </c>
      <c r="AE19" s="212">
        <f t="shared" si="33"/>
        <v>16572</v>
      </c>
      <c r="AF19" s="327">
        <v>28418</v>
      </c>
      <c r="AG19" s="212">
        <v>15018</v>
      </c>
      <c r="AH19" s="213">
        <v>4235</v>
      </c>
      <c r="AI19" s="213">
        <v>1274</v>
      </c>
      <c r="AJ19" s="327">
        <v>3523</v>
      </c>
      <c r="AK19" s="212">
        <v>4552</v>
      </c>
      <c r="AL19" s="213">
        <v>1558</v>
      </c>
      <c r="AM19" s="212">
        <v>34488</v>
      </c>
      <c r="AN19" s="212">
        <f t="shared" si="34"/>
        <v>2045</v>
      </c>
      <c r="AO19" s="212">
        <v>1554</v>
      </c>
      <c r="AP19" s="214">
        <v>449</v>
      </c>
      <c r="AQ19" s="213">
        <v>169</v>
      </c>
      <c r="AR19" s="212">
        <f t="shared" si="35"/>
        <v>5098</v>
      </c>
      <c r="AS19" s="212">
        <v>3279</v>
      </c>
      <c r="AT19" s="213">
        <v>318</v>
      </c>
      <c r="AU19" s="213">
        <v>1667</v>
      </c>
      <c r="AV19" s="212">
        <v>1261</v>
      </c>
      <c r="AW19" s="212">
        <v>3053</v>
      </c>
      <c r="AX19" s="214">
        <f t="shared" si="36"/>
        <v>1710</v>
      </c>
      <c r="AY19" s="212">
        <v>898</v>
      </c>
      <c r="AZ19" s="436"/>
    </row>
    <row r="20" spans="1:52" x14ac:dyDescent="0.25">
      <c r="A20" s="17"/>
      <c r="B20" s="29">
        <v>2010</v>
      </c>
      <c r="C20" s="43">
        <v>30</v>
      </c>
      <c r="D20" s="431">
        <v>4860</v>
      </c>
      <c r="E20" s="209">
        <v>21308</v>
      </c>
      <c r="F20" s="432">
        <f t="shared" si="21"/>
        <v>21363.488409560232</v>
      </c>
      <c r="G20" s="437">
        <f t="shared" si="37"/>
        <v>1.0026041115806379</v>
      </c>
      <c r="H20" s="438">
        <f t="shared" si="39"/>
        <v>55.488409560231958</v>
      </c>
      <c r="I20" s="288">
        <f t="shared" si="23"/>
        <v>9.3380327992541215E-2</v>
      </c>
      <c r="J20" s="288">
        <f t="shared" si="24"/>
        <v>0.26012220203870234</v>
      </c>
      <c r="K20" s="288">
        <v>0.25700000000000001</v>
      </c>
      <c r="L20" s="435">
        <v>0.29699999999999999</v>
      </c>
      <c r="M20" s="282">
        <f t="shared" si="25"/>
        <v>8.5032308828205422E-2</v>
      </c>
      <c r="N20" s="288">
        <f t="shared" si="26"/>
        <v>7.7584783294050538E-2</v>
      </c>
      <c r="O20" s="288">
        <f t="shared" si="27"/>
        <v>2.2668928555343713E-2</v>
      </c>
      <c r="P20" s="288">
        <f t="shared" si="38"/>
        <v>2.3685954956265864E-2</v>
      </c>
      <c r="Q20" s="288">
        <f t="shared" si="28"/>
        <v>6.9252826109801685E-2</v>
      </c>
      <c r="R20" s="288">
        <f t="shared" si="29"/>
        <v>0.18488518105339175</v>
      </c>
      <c r="S20" s="288">
        <v>0.32500000000000001</v>
      </c>
      <c r="T20" s="288">
        <v>0.72799999999999998</v>
      </c>
      <c r="U20" s="282">
        <f t="shared" si="30"/>
        <v>0.11483511449558886</v>
      </c>
      <c r="V20" s="282">
        <f t="shared" si="31"/>
        <v>0.31988710573328727</v>
      </c>
      <c r="W20" s="288">
        <v>0.40300000000000002</v>
      </c>
      <c r="X20" s="288">
        <f t="shared" si="32"/>
        <v>0.35898638124956211</v>
      </c>
      <c r="Y20" s="213">
        <v>66611</v>
      </c>
      <c r="Z20" s="439"/>
      <c r="AA20" s="212">
        <v>42554</v>
      </c>
      <c r="AB20" s="212">
        <v>8486</v>
      </c>
      <c r="AC20" s="212">
        <v>185553</v>
      </c>
      <c r="AD20" s="212">
        <v>165353</v>
      </c>
      <c r="AE20" s="212">
        <f t="shared" si="33"/>
        <v>17327</v>
      </c>
      <c r="AF20" s="327">
        <v>28589</v>
      </c>
      <c r="AG20" s="212">
        <v>15778</v>
      </c>
      <c r="AH20" s="213">
        <v>4395</v>
      </c>
      <c r="AI20" s="213">
        <v>1301</v>
      </c>
      <c r="AJ20" s="327">
        <v>3719</v>
      </c>
      <c r="AK20" s="212">
        <v>4613</v>
      </c>
      <c r="AL20" s="213">
        <v>1674</v>
      </c>
      <c r="AM20" s="212">
        <v>34306</v>
      </c>
      <c r="AN20" s="212">
        <f t="shared" si="34"/>
        <v>2138</v>
      </c>
      <c r="AO20" s="212">
        <v>1549</v>
      </c>
      <c r="AP20" s="214">
        <v>381</v>
      </c>
      <c r="AQ20" s="213">
        <v>182</v>
      </c>
      <c r="AR20" s="212">
        <f t="shared" si="35"/>
        <v>5168</v>
      </c>
      <c r="AS20" s="212">
        <v>2959</v>
      </c>
      <c r="AT20" s="213">
        <v>282</v>
      </c>
      <c r="AU20" s="213">
        <v>1544</v>
      </c>
      <c r="AV20" s="212">
        <v>1129</v>
      </c>
      <c r="AW20" s="212">
        <v>3030</v>
      </c>
      <c r="AX20" s="214">
        <f t="shared" si="36"/>
        <v>1510</v>
      </c>
      <c r="AY20" s="212">
        <v>866</v>
      </c>
      <c r="AZ20" s="436"/>
    </row>
    <row r="21" spans="1:52" x14ac:dyDescent="0.25">
      <c r="A21" s="17"/>
      <c r="B21" s="29">
        <v>2009</v>
      </c>
      <c r="C21" s="43">
        <v>30</v>
      </c>
      <c r="D21" s="431">
        <v>4860</v>
      </c>
      <c r="E21" s="209">
        <v>22419</v>
      </c>
      <c r="F21" s="432">
        <f t="shared" si="21"/>
        <v>22682.872160057541</v>
      </c>
      <c r="G21" s="437">
        <f t="shared" si="37"/>
        <v>1.0117700236432285</v>
      </c>
      <c r="H21" s="438">
        <f t="shared" si="39"/>
        <v>263.8721600575409</v>
      </c>
      <c r="I21" s="288">
        <f t="shared" si="23"/>
        <v>9.7338557507790829E-2</v>
      </c>
      <c r="J21" s="288">
        <f t="shared" si="24"/>
        <v>0.26282745182940032</v>
      </c>
      <c r="K21" s="288">
        <v>0.26200000000000001</v>
      </c>
      <c r="L21" s="435">
        <v>0.29899999999999999</v>
      </c>
      <c r="M21" s="282">
        <f t="shared" si="25"/>
        <v>8.8839474232810745E-2</v>
      </c>
      <c r="N21" s="288">
        <f t="shared" si="26"/>
        <v>7.0404849534531286E-2</v>
      </c>
      <c r="O21" s="288">
        <f t="shared" si="27"/>
        <v>2.1996103052608788E-2</v>
      </c>
      <c r="P21" s="288">
        <f t="shared" si="38"/>
        <v>2.4043318598025432E-2</v>
      </c>
      <c r="Q21" s="288">
        <f t="shared" si="28"/>
        <v>7.2771884246229337E-2</v>
      </c>
      <c r="R21" s="288">
        <f t="shared" si="29"/>
        <v>0.17955516118858877</v>
      </c>
      <c r="S21" s="288">
        <v>0.33300000000000002</v>
      </c>
      <c r="T21" s="288">
        <v>0.751</v>
      </c>
      <c r="U21" s="282">
        <f t="shared" si="30"/>
        <v>0.11983707417721925</v>
      </c>
      <c r="V21" s="282">
        <f t="shared" si="31"/>
        <v>0.32357653171682182</v>
      </c>
      <c r="W21" s="288">
        <v>0.41799999999999998</v>
      </c>
      <c r="X21" s="288">
        <f t="shared" si="32"/>
        <v>0.37035156270880215</v>
      </c>
      <c r="Y21" s="213">
        <v>69285</v>
      </c>
      <c r="Z21" s="439"/>
      <c r="AA21" s="212">
        <v>43524</v>
      </c>
      <c r="AB21" s="212">
        <v>8737</v>
      </c>
      <c r="AC21" s="212">
        <v>187079</v>
      </c>
      <c r="AD21" s="212">
        <v>165849</v>
      </c>
      <c r="AE21" s="212">
        <f t="shared" si="33"/>
        <v>18210</v>
      </c>
      <c r="AF21" s="327">
        <v>28796</v>
      </c>
      <c r="AG21" s="212">
        <v>16620</v>
      </c>
      <c r="AH21" s="213">
        <v>4498</v>
      </c>
      <c r="AI21" s="213">
        <v>1366</v>
      </c>
      <c r="AJ21" s="327">
        <v>3796</v>
      </c>
      <c r="AK21" s="212">
        <v>5042</v>
      </c>
      <c r="AL21" s="213">
        <v>1600</v>
      </c>
      <c r="AM21" s="212">
        <v>33591</v>
      </c>
      <c r="AN21" s="212">
        <f t="shared" si="34"/>
        <v>2021</v>
      </c>
      <c r="AO21" s="212">
        <v>1590</v>
      </c>
      <c r="AP21" s="214">
        <v>391</v>
      </c>
      <c r="AQ21" s="213">
        <v>138</v>
      </c>
      <c r="AR21" s="212">
        <f t="shared" si="35"/>
        <v>4878</v>
      </c>
      <c r="AS21" s="212">
        <v>2970</v>
      </c>
      <c r="AT21" s="213">
        <v>283</v>
      </c>
      <c r="AU21" s="213">
        <v>1635</v>
      </c>
      <c r="AV21" s="212">
        <v>1133</v>
      </c>
      <c r="AW21" s="212">
        <v>2857</v>
      </c>
      <c r="AX21" s="214">
        <f t="shared" si="36"/>
        <v>1524</v>
      </c>
      <c r="AY21" s="212">
        <v>949</v>
      </c>
      <c r="AZ21" s="436"/>
    </row>
    <row r="22" spans="1:52" x14ac:dyDescent="0.25">
      <c r="A22" s="17"/>
      <c r="B22" s="29">
        <v>2008</v>
      </c>
      <c r="C22" s="43">
        <v>30</v>
      </c>
      <c r="D22" s="431">
        <v>4856</v>
      </c>
      <c r="E22" s="209">
        <v>22585</v>
      </c>
      <c r="F22" s="432">
        <f t="shared" si="21"/>
        <v>22809.861353336415</v>
      </c>
      <c r="G22" s="437">
        <f t="shared" si="37"/>
        <v>1.0099562255185484</v>
      </c>
      <c r="H22" s="438">
        <f t="shared" si="39"/>
        <v>224.86135333641505</v>
      </c>
      <c r="I22" s="288">
        <f t="shared" si="23"/>
        <v>9.5980941315667451E-2</v>
      </c>
      <c r="J22" s="288">
        <f t="shared" si="24"/>
        <v>0.25952559372838369</v>
      </c>
      <c r="K22" s="288">
        <v>0.26400000000000001</v>
      </c>
      <c r="L22" s="435">
        <v>0.3</v>
      </c>
      <c r="M22" s="282">
        <f t="shared" si="25"/>
        <v>8.7069833876065261E-2</v>
      </c>
      <c r="N22" s="288">
        <f t="shared" si="26"/>
        <v>7.2011182845284766E-2</v>
      </c>
      <c r="O22" s="288">
        <f t="shared" si="27"/>
        <v>1.9800553377911E-2</v>
      </c>
      <c r="P22" s="288">
        <f t="shared" si="38"/>
        <v>2.4409612484077792E-2</v>
      </c>
      <c r="Q22" s="288">
        <f t="shared" si="28"/>
        <v>7.0296287756513726E-2</v>
      </c>
      <c r="R22" s="288">
        <f t="shared" si="29"/>
        <v>0.17525888579179347</v>
      </c>
      <c r="S22" s="288">
        <v>0.33300000000000002</v>
      </c>
      <c r="T22" s="288">
        <v>0.749</v>
      </c>
      <c r="U22" s="282">
        <f t="shared" si="30"/>
        <v>0.12036923536089453</v>
      </c>
      <c r="V22" s="282">
        <f t="shared" si="31"/>
        <v>0.32546979478902466</v>
      </c>
      <c r="W22" s="288">
        <v>0.41599999999999998</v>
      </c>
      <c r="X22" s="288">
        <f t="shared" si="32"/>
        <v>0.36983227718234196</v>
      </c>
      <c r="Y22" s="213">
        <v>69392</v>
      </c>
      <c r="Z22" s="439"/>
      <c r="AA22" s="212">
        <v>43972</v>
      </c>
      <c r="AB22" s="212">
        <v>9014</v>
      </c>
      <c r="AC22" s="212">
        <v>187631</v>
      </c>
      <c r="AD22" s="212">
        <v>166714</v>
      </c>
      <c r="AE22" s="212">
        <f t="shared" si="33"/>
        <v>18009</v>
      </c>
      <c r="AF22" s="327">
        <v>29194</v>
      </c>
      <c r="AG22" s="212">
        <v>16337</v>
      </c>
      <c r="AH22" s="213">
        <v>4580</v>
      </c>
      <c r="AI22" s="213">
        <v>1365</v>
      </c>
      <c r="AJ22" s="327">
        <v>3883</v>
      </c>
      <c r="AK22" s="212">
        <v>4878</v>
      </c>
      <c r="AL22" s="213">
        <v>1576</v>
      </c>
      <c r="AM22" s="212">
        <v>32884</v>
      </c>
      <c r="AN22" s="212">
        <f t="shared" si="34"/>
        <v>2032</v>
      </c>
      <c r="AO22" s="212">
        <v>1672</v>
      </c>
      <c r="AP22" s="214">
        <v>339</v>
      </c>
      <c r="AQ22" s="213">
        <v>153</v>
      </c>
      <c r="AR22" s="212">
        <f t="shared" si="35"/>
        <v>4997</v>
      </c>
      <c r="AS22" s="212">
        <v>2799</v>
      </c>
      <c r="AT22" s="213">
        <v>303</v>
      </c>
      <c r="AU22" s="213">
        <v>1526</v>
      </c>
      <c r="AV22" s="212">
        <v>1035</v>
      </c>
      <c r="AW22" s="212">
        <v>2965</v>
      </c>
      <c r="AX22" s="214">
        <f t="shared" si="36"/>
        <v>1374</v>
      </c>
      <c r="AY22" s="212">
        <v>886</v>
      </c>
      <c r="AZ22" s="436"/>
    </row>
    <row r="23" spans="1:52" x14ac:dyDescent="0.25">
      <c r="A23" s="17"/>
      <c r="B23" s="29">
        <v>2007</v>
      </c>
      <c r="C23" s="43">
        <v>30</v>
      </c>
      <c r="D23" s="431">
        <v>4862</v>
      </c>
      <c r="E23" s="209">
        <v>23322</v>
      </c>
      <c r="F23" s="432">
        <f t="shared" si="21"/>
        <v>23486.848450872676</v>
      </c>
      <c r="G23" s="437">
        <f t="shared" si="37"/>
        <v>1.007068366815568</v>
      </c>
      <c r="H23" s="438">
        <f t="shared" si="39"/>
        <v>164.84845087267604</v>
      </c>
      <c r="I23" s="288">
        <f t="shared" si="23"/>
        <v>9.4548384873530802E-2</v>
      </c>
      <c r="J23" s="288">
        <f t="shared" si="24"/>
        <v>0.25146289533424515</v>
      </c>
      <c r="K23" s="288">
        <v>0.26800000000000002</v>
      </c>
      <c r="L23" s="435">
        <v>0.30199999999999999</v>
      </c>
      <c r="M23" s="282">
        <f t="shared" si="25"/>
        <v>8.5244111269569461E-2</v>
      </c>
      <c r="N23" s="288">
        <f t="shared" si="26"/>
        <v>6.9936972123912519E-2</v>
      </c>
      <c r="O23" s="288">
        <f t="shared" si="27"/>
        <v>1.8710960082345143E-2</v>
      </c>
      <c r="P23" s="288">
        <f t="shared" si="38"/>
        <v>2.4774285214422421E-2</v>
      </c>
      <c r="Q23" s="288">
        <f t="shared" si="28"/>
        <v>6.9894671535934344E-2</v>
      </c>
      <c r="R23" s="288">
        <f t="shared" si="29"/>
        <v>0.17065257153157357</v>
      </c>
      <c r="S23" s="288">
        <v>0.33600000000000002</v>
      </c>
      <c r="T23" s="288">
        <v>0.75800000000000001</v>
      </c>
      <c r="U23" s="282">
        <f t="shared" si="30"/>
        <v>0.12364345811486405</v>
      </c>
      <c r="V23" s="282">
        <f t="shared" si="31"/>
        <v>0.32884477094231612</v>
      </c>
      <c r="W23" s="288">
        <v>0.42299999999999999</v>
      </c>
      <c r="X23" s="288">
        <f t="shared" si="32"/>
        <v>0.37599338362765938</v>
      </c>
      <c r="Y23" s="213">
        <v>70921</v>
      </c>
      <c r="Z23" s="439"/>
      <c r="AA23" s="212">
        <v>44977</v>
      </c>
      <c r="AB23" s="212">
        <v>9197</v>
      </c>
      <c r="AC23" s="212">
        <v>188623</v>
      </c>
      <c r="AD23" s="212">
        <v>167783</v>
      </c>
      <c r="AE23" s="212">
        <f t="shared" si="33"/>
        <v>17834</v>
      </c>
      <c r="AF23" s="327">
        <v>29885</v>
      </c>
      <c r="AG23" s="212">
        <v>16079</v>
      </c>
      <c r="AH23" s="213">
        <v>4673</v>
      </c>
      <c r="AI23" s="213">
        <v>1441</v>
      </c>
      <c r="AJ23" s="327">
        <v>3983</v>
      </c>
      <c r="AK23" s="212">
        <v>4957</v>
      </c>
      <c r="AL23" s="213">
        <v>1498</v>
      </c>
      <c r="AM23" s="212">
        <v>32189</v>
      </c>
      <c r="AN23" s="212">
        <f t="shared" si="34"/>
        <v>1972</v>
      </c>
      <c r="AO23" s="212">
        <v>1755</v>
      </c>
      <c r="AP23" s="214">
        <v>325</v>
      </c>
      <c r="AQ23" s="213">
        <v>139</v>
      </c>
      <c r="AR23" s="212">
        <f t="shared" si="35"/>
        <v>4960</v>
      </c>
      <c r="AS23" s="212">
        <v>2918</v>
      </c>
      <c r="AT23" s="213">
        <v>335</v>
      </c>
      <c r="AU23" s="213">
        <v>1540</v>
      </c>
      <c r="AV23" s="212">
        <v>1002</v>
      </c>
      <c r="AW23" s="212">
        <v>2988</v>
      </c>
      <c r="AX23" s="214">
        <f t="shared" si="36"/>
        <v>1327</v>
      </c>
      <c r="AY23" s="212">
        <v>938</v>
      </c>
      <c r="AZ23" s="436"/>
    </row>
    <row r="24" spans="1:52" x14ac:dyDescent="0.25">
      <c r="A24" s="17"/>
      <c r="B24" s="29">
        <v>2006</v>
      </c>
      <c r="C24" s="43">
        <v>30</v>
      </c>
      <c r="D24" s="431">
        <v>4858</v>
      </c>
      <c r="E24" s="209">
        <v>23599</v>
      </c>
      <c r="F24" s="432">
        <f t="shared" si="21"/>
        <v>24007.688135511737</v>
      </c>
      <c r="G24" s="437">
        <f t="shared" si="37"/>
        <v>1.0173180276923486</v>
      </c>
      <c r="H24" s="438">
        <f t="shared" si="39"/>
        <v>408.68813551173662</v>
      </c>
      <c r="I24" s="288">
        <f t="shared" si="23"/>
        <v>9.3921976274917454E-2</v>
      </c>
      <c r="J24" s="288">
        <f t="shared" si="24"/>
        <v>0.24441677044416771</v>
      </c>
      <c r="K24" s="288">
        <v>0.26900000000000002</v>
      </c>
      <c r="L24" s="435">
        <v>0.30099999999999999</v>
      </c>
      <c r="M24" s="282">
        <f t="shared" si="25"/>
        <v>8.4260731319554846E-2</v>
      </c>
      <c r="N24" s="288">
        <f t="shared" si="26"/>
        <v>6.9876850698768506E-2</v>
      </c>
      <c r="O24" s="288">
        <f t="shared" si="27"/>
        <v>2.0215857202158571E-2</v>
      </c>
      <c r="P24" s="288">
        <f t="shared" si="38"/>
        <v>2.4719387890743391E-2</v>
      </c>
      <c r="Q24" s="288">
        <f t="shared" si="28"/>
        <v>7.4526082745260833E-2</v>
      </c>
      <c r="R24" s="288">
        <f t="shared" si="29"/>
        <v>0.16831409414529619</v>
      </c>
      <c r="S24" s="288">
        <v>0.33700000000000002</v>
      </c>
      <c r="T24" s="288">
        <v>0.76800000000000002</v>
      </c>
      <c r="U24" s="282">
        <f t="shared" si="30"/>
        <v>0.12547920732063955</v>
      </c>
      <c r="V24" s="282">
        <f t="shared" si="31"/>
        <v>0.32653936626539365</v>
      </c>
      <c r="W24" s="288">
        <v>0.432</v>
      </c>
      <c r="X24" s="288">
        <f t="shared" si="32"/>
        <v>0.38426977045902877</v>
      </c>
      <c r="Y24" s="213">
        <v>72270</v>
      </c>
      <c r="Z24" s="439"/>
      <c r="AA24" s="212">
        <v>45073</v>
      </c>
      <c r="AB24" s="212">
        <v>9135</v>
      </c>
      <c r="AC24" s="212">
        <v>188071</v>
      </c>
      <c r="AD24" s="212">
        <v>167341</v>
      </c>
      <c r="AE24" s="212">
        <f t="shared" si="33"/>
        <v>17664</v>
      </c>
      <c r="AF24" s="327">
        <v>29600</v>
      </c>
      <c r="AG24" s="212">
        <v>15847</v>
      </c>
      <c r="AH24" s="213">
        <v>4649</v>
      </c>
      <c r="AI24" s="213">
        <v>1396</v>
      </c>
      <c r="AJ24" s="327">
        <v>3945</v>
      </c>
      <c r="AK24" s="212">
        <v>5386</v>
      </c>
      <c r="AL24" s="213">
        <v>1522</v>
      </c>
      <c r="AM24" s="212">
        <v>31655</v>
      </c>
      <c r="AN24" s="212">
        <f t="shared" si="34"/>
        <v>1983</v>
      </c>
      <c r="AO24" s="212">
        <v>1817</v>
      </c>
      <c r="AP24" s="214">
        <v>351</v>
      </c>
      <c r="AQ24" s="213">
        <v>145</v>
      </c>
      <c r="AR24" s="212">
        <f t="shared" si="35"/>
        <v>5050</v>
      </c>
      <c r="AS24" s="212">
        <v>2767</v>
      </c>
      <c r="AT24" s="213">
        <v>316</v>
      </c>
      <c r="AU24" s="213">
        <v>1651</v>
      </c>
      <c r="AV24" s="212">
        <v>1110</v>
      </c>
      <c r="AW24" s="212">
        <v>3067</v>
      </c>
      <c r="AX24" s="214">
        <f t="shared" si="36"/>
        <v>1461</v>
      </c>
      <c r="AY24" s="212">
        <v>952</v>
      </c>
      <c r="AZ24" s="436"/>
    </row>
    <row r="25" spans="1:52" x14ac:dyDescent="0.25">
      <c r="A25" s="17"/>
      <c r="B25" s="29">
        <v>2005</v>
      </c>
      <c r="C25" s="43">
        <v>30</v>
      </c>
      <c r="D25" s="431">
        <v>4862</v>
      </c>
      <c r="E25" s="209">
        <v>22325</v>
      </c>
      <c r="F25" s="432">
        <f t="shared" si="21"/>
        <v>22903.332221246725</v>
      </c>
      <c r="G25" s="440">
        <f t="shared" si="37"/>
        <v>1.0259051386896629</v>
      </c>
      <c r="H25" s="438">
        <f t="shared" si="39"/>
        <v>578.33222124672466</v>
      </c>
      <c r="I25" s="288">
        <f t="shared" si="23"/>
        <v>9.1276061237197517E-2</v>
      </c>
      <c r="J25" s="288">
        <f t="shared" si="24"/>
        <v>0.24402634864597236</v>
      </c>
      <c r="K25" s="288">
        <v>0.26400000000000001</v>
      </c>
      <c r="L25" s="435">
        <v>0.29499999999999998</v>
      </c>
      <c r="M25" s="282">
        <f t="shared" si="25"/>
        <v>8.1629914328044145E-2</v>
      </c>
      <c r="N25" s="288">
        <f t="shared" si="26"/>
        <v>7.090885607267404E-2</v>
      </c>
      <c r="O25" s="288">
        <f t="shared" si="27"/>
        <v>2.0723009141659851E-2</v>
      </c>
      <c r="P25" s="288">
        <f t="shared" si="38"/>
        <v>2.4810512528718357E-2</v>
      </c>
      <c r="Q25" s="288">
        <f t="shared" si="28"/>
        <v>7.1999540764340356E-2</v>
      </c>
      <c r="R25" s="288">
        <f t="shared" si="29"/>
        <v>0.16449444957378739</v>
      </c>
      <c r="S25" s="288">
        <v>0.33</v>
      </c>
      <c r="T25" s="288">
        <v>0.749</v>
      </c>
      <c r="U25" s="282">
        <f t="shared" si="30"/>
        <v>0.11983874777231443</v>
      </c>
      <c r="V25" s="282">
        <f t="shared" si="31"/>
        <v>0.32038862817697794</v>
      </c>
      <c r="W25" s="288">
        <v>0.41899999999999998</v>
      </c>
      <c r="X25" s="288">
        <f t="shared" si="32"/>
        <v>0.37404182680952486</v>
      </c>
      <c r="Y25" s="213">
        <v>69681</v>
      </c>
      <c r="Z25" s="439"/>
      <c r="AA25" s="212">
        <v>43991</v>
      </c>
      <c r="AB25" s="212">
        <v>8863</v>
      </c>
      <c r="AC25" s="212">
        <v>186292</v>
      </c>
      <c r="AD25" s="212">
        <v>166335</v>
      </c>
      <c r="AE25" s="212">
        <f t="shared" si="33"/>
        <v>17004</v>
      </c>
      <c r="AF25" s="327">
        <v>29223</v>
      </c>
      <c r="AG25" s="212">
        <v>15207</v>
      </c>
      <c r="AH25" s="213">
        <v>4622</v>
      </c>
      <c r="AI25" s="213">
        <v>1315</v>
      </c>
      <c r="AJ25" s="327">
        <v>3908</v>
      </c>
      <c r="AK25" s="212">
        <v>5017</v>
      </c>
      <c r="AL25" s="213">
        <v>1439</v>
      </c>
      <c r="AM25" s="212">
        <v>30644</v>
      </c>
      <c r="AN25" s="212">
        <f t="shared" si="34"/>
        <v>1881</v>
      </c>
      <c r="AO25" s="212">
        <v>1797</v>
      </c>
      <c r="AP25" s="214">
        <v>375</v>
      </c>
      <c r="AQ25" s="213">
        <v>161</v>
      </c>
      <c r="AR25" s="212">
        <f t="shared" si="35"/>
        <v>4941</v>
      </c>
      <c r="AS25" s="212">
        <v>2565</v>
      </c>
      <c r="AT25" s="213">
        <v>281</v>
      </c>
      <c r="AU25" s="213">
        <v>1620</v>
      </c>
      <c r="AV25" s="212">
        <v>1069</v>
      </c>
      <c r="AW25" s="212">
        <v>3060</v>
      </c>
      <c r="AX25" s="214">
        <f t="shared" si="36"/>
        <v>1444</v>
      </c>
      <c r="AY25" s="212">
        <v>888</v>
      </c>
      <c r="AZ25" s="436"/>
    </row>
    <row r="26" spans="1:52" x14ac:dyDescent="0.25">
      <c r="A26" s="17"/>
      <c r="B26" s="29">
        <v>2004</v>
      </c>
      <c r="C26" s="43">
        <v>30</v>
      </c>
      <c r="D26" s="431">
        <v>4856</v>
      </c>
      <c r="E26" s="209">
        <v>23376</v>
      </c>
      <c r="F26" s="432">
        <f t="shared" si="21"/>
        <v>23919.440916540283</v>
      </c>
      <c r="G26" s="440">
        <f t="shared" si="37"/>
        <v>1.0232478147048376</v>
      </c>
      <c r="H26" s="438">
        <f t="shared" si="39"/>
        <v>543.44091654028307</v>
      </c>
      <c r="I26" s="288">
        <f t="shared" si="23"/>
        <v>9.5852847421488391E-2</v>
      </c>
      <c r="J26" s="288">
        <f t="shared" si="24"/>
        <v>0.25243749126973042</v>
      </c>
      <c r="K26" s="288">
        <v>0.26600000000000001</v>
      </c>
      <c r="L26" s="435">
        <v>0.29699999999999999</v>
      </c>
      <c r="M26" s="282">
        <f t="shared" si="25"/>
        <v>8.6040553943746392E-2</v>
      </c>
      <c r="N26" s="288">
        <f t="shared" si="26"/>
        <v>7.1881547702193044E-2</v>
      </c>
      <c r="O26" s="288">
        <f t="shared" si="27"/>
        <v>2.042184662662383E-2</v>
      </c>
      <c r="P26" s="288">
        <f t="shared" si="38"/>
        <v>2.3941996085690493E-2</v>
      </c>
      <c r="Q26" s="288">
        <f t="shared" si="28"/>
        <v>7.6141919262466828E-2</v>
      </c>
      <c r="R26" s="288">
        <f t="shared" si="29"/>
        <v>0.1688138793565257</v>
      </c>
      <c r="S26" s="288">
        <v>0.33500000000000002</v>
      </c>
      <c r="T26" s="288">
        <v>0.76300000000000001</v>
      </c>
      <c r="U26" s="282">
        <f t="shared" si="30"/>
        <v>0.12398495801929574</v>
      </c>
      <c r="V26" s="282">
        <f t="shared" si="31"/>
        <v>0.3265260511244587</v>
      </c>
      <c r="W26" s="288">
        <v>0.42799999999999999</v>
      </c>
      <c r="X26" s="288">
        <f t="shared" si="32"/>
        <v>0.37970923787651362</v>
      </c>
      <c r="Y26" s="213">
        <v>71590</v>
      </c>
      <c r="Z26" s="439"/>
      <c r="AA26" s="212">
        <v>44522</v>
      </c>
      <c r="AB26" s="212">
        <v>8919</v>
      </c>
      <c r="AC26" s="212">
        <v>188539</v>
      </c>
      <c r="AD26" s="212">
        <v>167353</v>
      </c>
      <c r="AE26" s="212">
        <f t="shared" si="33"/>
        <v>18072</v>
      </c>
      <c r="AF26" s="327">
        <v>29254</v>
      </c>
      <c r="AG26" s="212">
        <v>16222</v>
      </c>
      <c r="AH26" s="213">
        <v>4514</v>
      </c>
      <c r="AI26" s="213">
        <v>1363</v>
      </c>
      <c r="AJ26" s="327">
        <v>3784</v>
      </c>
      <c r="AK26" s="212">
        <v>5451</v>
      </c>
      <c r="AL26" s="213">
        <v>1478</v>
      </c>
      <c r="AM26" s="212">
        <v>31828</v>
      </c>
      <c r="AN26" s="212">
        <f t="shared" si="34"/>
        <v>1980</v>
      </c>
      <c r="AO26" s="212">
        <v>1850</v>
      </c>
      <c r="AP26" s="214">
        <v>362</v>
      </c>
      <c r="AQ26" s="213">
        <v>157</v>
      </c>
      <c r="AR26" s="212">
        <f t="shared" si="35"/>
        <v>5146</v>
      </c>
      <c r="AS26" s="212">
        <v>2589</v>
      </c>
      <c r="AT26" s="213">
        <v>345</v>
      </c>
      <c r="AU26" s="213">
        <v>1731</v>
      </c>
      <c r="AV26" s="212">
        <v>1100</v>
      </c>
      <c r="AW26" s="212">
        <v>3166</v>
      </c>
      <c r="AX26" s="214">
        <f t="shared" si="36"/>
        <v>1462</v>
      </c>
      <c r="AY26" s="212">
        <v>898</v>
      </c>
      <c r="AZ26" s="436"/>
    </row>
    <row r="27" spans="1:52" x14ac:dyDescent="0.25">
      <c r="A27" s="17"/>
      <c r="B27" s="29">
        <v>2003</v>
      </c>
      <c r="C27" s="43">
        <v>30</v>
      </c>
      <c r="D27" s="431">
        <v>4860</v>
      </c>
      <c r="E27" s="209">
        <v>22978</v>
      </c>
      <c r="F27" s="432">
        <f t="shared" si="21"/>
        <v>23485.907660886336</v>
      </c>
      <c r="G27" s="440">
        <f t="shared" si="37"/>
        <v>1.0221040848153162</v>
      </c>
      <c r="H27" s="438">
        <f t="shared" si="39"/>
        <v>507.90766088633609</v>
      </c>
      <c r="I27" s="288">
        <f t="shared" si="23"/>
        <v>9.4628405592987963E-2</v>
      </c>
      <c r="J27" s="288">
        <f t="shared" si="24"/>
        <v>0.25205689682122406</v>
      </c>
      <c r="K27" s="288">
        <v>0.26400000000000001</v>
      </c>
      <c r="L27" s="435">
        <v>0.29399999999999998</v>
      </c>
      <c r="M27" s="282">
        <f t="shared" si="25"/>
        <v>8.4764389247208569E-2</v>
      </c>
      <c r="N27" s="288">
        <f t="shared" si="26"/>
        <v>7.3863555625026639E-2</v>
      </c>
      <c r="O27" s="288">
        <f t="shared" si="27"/>
        <v>2.1357622951984425E-2</v>
      </c>
      <c r="P27" s="288">
        <f t="shared" si="38"/>
        <v>2.4422642958884817E-2</v>
      </c>
      <c r="Q27" s="288">
        <f t="shared" si="28"/>
        <v>7.3991445582822959E-2</v>
      </c>
      <c r="R27" s="288">
        <f t="shared" si="29"/>
        <v>0.1643166941408063</v>
      </c>
      <c r="S27" s="288">
        <v>0.33300000000000002</v>
      </c>
      <c r="T27" s="288">
        <v>0.755</v>
      </c>
      <c r="U27" s="282">
        <f t="shared" si="30"/>
        <v>0.12258267582115669</v>
      </c>
      <c r="V27" s="282">
        <f t="shared" si="31"/>
        <v>0.32651727224930016</v>
      </c>
      <c r="W27" s="288">
        <v>0.42199999999999999</v>
      </c>
      <c r="X27" s="288">
        <f t="shared" si="32"/>
        <v>0.37542478220742709</v>
      </c>
      <c r="Y27" s="213">
        <v>70373</v>
      </c>
      <c r="Z27" s="439"/>
      <c r="AA27" s="212">
        <v>44057</v>
      </c>
      <c r="AB27" s="212">
        <v>8827</v>
      </c>
      <c r="AC27" s="212">
        <v>187449</v>
      </c>
      <c r="AD27" s="212">
        <v>166737</v>
      </c>
      <c r="AE27" s="212">
        <f t="shared" si="33"/>
        <v>17738</v>
      </c>
      <c r="AF27" s="327">
        <v>29089</v>
      </c>
      <c r="AG27" s="212">
        <v>15889</v>
      </c>
      <c r="AH27" s="213">
        <v>4578</v>
      </c>
      <c r="AI27" s="213">
        <v>1336</v>
      </c>
      <c r="AJ27" s="327">
        <v>3850</v>
      </c>
      <c r="AK27" s="212">
        <v>5207</v>
      </c>
      <c r="AL27" s="213">
        <v>1546</v>
      </c>
      <c r="AM27" s="212">
        <v>30801</v>
      </c>
      <c r="AN27" s="212">
        <f t="shared" si="34"/>
        <v>2027</v>
      </c>
      <c r="AO27" s="212">
        <v>1849</v>
      </c>
      <c r="AP27" s="214">
        <v>371</v>
      </c>
      <c r="AQ27" s="213">
        <v>158</v>
      </c>
      <c r="AR27" s="212">
        <f t="shared" si="35"/>
        <v>5198</v>
      </c>
      <c r="AS27" s="212">
        <v>2573</v>
      </c>
      <c r="AT27" s="213">
        <v>323</v>
      </c>
      <c r="AU27" s="213">
        <v>1626</v>
      </c>
      <c r="AV27" s="212">
        <v>1132</v>
      </c>
      <c r="AW27" s="212">
        <v>3171</v>
      </c>
      <c r="AX27" s="214">
        <f t="shared" si="36"/>
        <v>1503</v>
      </c>
      <c r="AY27" s="212">
        <v>934</v>
      </c>
      <c r="AZ27" s="436"/>
    </row>
    <row r="28" spans="1:52" x14ac:dyDescent="0.25">
      <c r="A28" s="17"/>
      <c r="B28" s="29">
        <v>2002</v>
      </c>
      <c r="C28" s="43">
        <v>30</v>
      </c>
      <c r="D28" s="431">
        <v>4852</v>
      </c>
      <c r="E28" s="209">
        <v>22408</v>
      </c>
      <c r="F28" s="432">
        <f t="shared" si="21"/>
        <v>22848.912819846879</v>
      </c>
      <c r="G28" s="440">
        <f t="shared" si="37"/>
        <v>1.0196765806786361</v>
      </c>
      <c r="H28" s="438">
        <f t="shared" si="39"/>
        <v>440.91281984687885</v>
      </c>
      <c r="I28" s="288">
        <f t="shared" si="23"/>
        <v>9.6412399860675721E-2</v>
      </c>
      <c r="J28" s="288">
        <f t="shared" si="24"/>
        <v>0.26078763896740154</v>
      </c>
      <c r="K28" s="288">
        <v>0.26100000000000001</v>
      </c>
      <c r="L28" s="435">
        <v>0.29299999999999998</v>
      </c>
      <c r="M28" s="282">
        <f t="shared" si="25"/>
        <v>8.7056238780376716E-2</v>
      </c>
      <c r="N28" s="288">
        <f t="shared" si="26"/>
        <v>7.6067892913568441E-2</v>
      </c>
      <c r="O28" s="288">
        <f t="shared" si="27"/>
        <v>2.4090098708527199E-2</v>
      </c>
      <c r="P28" s="288">
        <f t="shared" si="38"/>
        <v>2.4462127910403773E-2</v>
      </c>
      <c r="Q28" s="288">
        <f t="shared" si="28"/>
        <v>7.3328405154295492E-2</v>
      </c>
      <c r="R28" s="288">
        <f t="shared" si="29"/>
        <v>0.16822870615974064</v>
      </c>
      <c r="S28" s="288">
        <v>0.33100000000000002</v>
      </c>
      <c r="T28" s="288">
        <v>0.748</v>
      </c>
      <c r="U28" s="282">
        <f t="shared" si="30"/>
        <v>0.1200760924898856</v>
      </c>
      <c r="V28" s="282">
        <f t="shared" si="31"/>
        <v>0.32479598788247743</v>
      </c>
      <c r="W28" s="288">
        <v>0.41699999999999998</v>
      </c>
      <c r="X28" s="288">
        <f t="shared" si="32"/>
        <v>0.36969696969696969</v>
      </c>
      <c r="Y28" s="213">
        <v>68991</v>
      </c>
      <c r="Z28" s="439"/>
      <c r="AA28" s="212">
        <v>43272</v>
      </c>
      <c r="AB28" s="212">
        <v>8700</v>
      </c>
      <c r="AC28" s="212">
        <v>186615</v>
      </c>
      <c r="AD28" s="212">
        <v>165582</v>
      </c>
      <c r="AE28" s="212">
        <f t="shared" si="33"/>
        <v>17992</v>
      </c>
      <c r="AF28" s="327">
        <v>28592</v>
      </c>
      <c r="AG28" s="212">
        <v>16246</v>
      </c>
      <c r="AH28" s="213">
        <v>4565</v>
      </c>
      <c r="AI28" s="213">
        <v>1399</v>
      </c>
      <c r="AJ28" s="327">
        <v>3845</v>
      </c>
      <c r="AK28" s="212">
        <v>5059</v>
      </c>
      <c r="AL28" s="213">
        <v>1494</v>
      </c>
      <c r="AM28" s="212">
        <v>31394</v>
      </c>
      <c r="AN28" s="212">
        <f t="shared" si="34"/>
        <v>2023</v>
      </c>
      <c r="AO28" s="212">
        <v>1746</v>
      </c>
      <c r="AP28" s="214">
        <v>380</v>
      </c>
      <c r="AQ28" s="213">
        <v>160</v>
      </c>
      <c r="AR28" s="212">
        <f t="shared" si="35"/>
        <v>5248</v>
      </c>
      <c r="AS28" s="212">
        <v>2750</v>
      </c>
      <c r="AT28" s="213">
        <v>369</v>
      </c>
      <c r="AU28" s="213">
        <v>1633</v>
      </c>
      <c r="AV28" s="212">
        <v>1282</v>
      </c>
      <c r="AW28" s="212">
        <v>3225</v>
      </c>
      <c r="AX28" s="214">
        <f t="shared" si="36"/>
        <v>1662</v>
      </c>
      <c r="AY28" s="212">
        <v>921</v>
      </c>
      <c r="AZ28" s="436"/>
    </row>
    <row r="29" spans="1:52" x14ac:dyDescent="0.25">
      <c r="A29" s="17"/>
      <c r="B29" s="29">
        <v>2001</v>
      </c>
      <c r="C29" s="43">
        <v>30</v>
      </c>
      <c r="D29" s="431">
        <v>4858</v>
      </c>
      <c r="E29" s="209">
        <v>23199</v>
      </c>
      <c r="F29" s="432">
        <f t="shared" si="21"/>
        <v>23666.513339610734</v>
      </c>
      <c r="G29" s="440">
        <f t="shared" si="37"/>
        <v>1.0201523056860526</v>
      </c>
      <c r="H29" s="438">
        <f t="shared" si="39"/>
        <v>467.51333961073396</v>
      </c>
      <c r="I29" s="288">
        <f t="shared" si="23"/>
        <v>9.4643162758856758E-2</v>
      </c>
      <c r="J29" s="288">
        <f t="shared" si="24"/>
        <v>0.24951355009728998</v>
      </c>
      <c r="K29" s="288">
        <v>0.26400000000000001</v>
      </c>
      <c r="L29" s="435">
        <v>0.29599999999999999</v>
      </c>
      <c r="M29" s="282">
        <f t="shared" si="25"/>
        <v>8.4534913571795309E-2</v>
      </c>
      <c r="N29" s="288">
        <f t="shared" si="26"/>
        <v>7.5293984941203013E-2</v>
      </c>
      <c r="O29" s="288">
        <f t="shared" si="27"/>
        <v>2.6310594737881051E-2</v>
      </c>
      <c r="P29" s="288">
        <f t="shared" si="38"/>
        <v>2.3719621769638884E-2</v>
      </c>
      <c r="Q29" s="288">
        <f t="shared" si="28"/>
        <v>7.6957784608443075E-2</v>
      </c>
      <c r="R29" s="288">
        <f t="shared" si="29"/>
        <v>0.17330566489816876</v>
      </c>
      <c r="S29" s="288">
        <v>0.33200000000000002</v>
      </c>
      <c r="T29" s="288">
        <v>0.75900000000000001</v>
      </c>
      <c r="U29" s="282">
        <f t="shared" si="30"/>
        <v>0.12407474756118432</v>
      </c>
      <c r="V29" s="282">
        <f t="shared" si="31"/>
        <v>0.32710583457883308</v>
      </c>
      <c r="W29" s="288">
        <v>0.42699999999999999</v>
      </c>
      <c r="X29" s="288">
        <f t="shared" si="32"/>
        <v>0.37931071367448227</v>
      </c>
      <c r="Y29" s="213">
        <v>70922</v>
      </c>
      <c r="Z29" s="439"/>
      <c r="AA29" s="212">
        <v>43879</v>
      </c>
      <c r="AB29" s="212">
        <v>8813</v>
      </c>
      <c r="AC29" s="212">
        <v>186976</v>
      </c>
      <c r="AD29" s="212">
        <v>166234</v>
      </c>
      <c r="AE29" s="212">
        <f t="shared" si="33"/>
        <v>17696</v>
      </c>
      <c r="AF29" s="327">
        <v>28680</v>
      </c>
      <c r="AG29" s="212">
        <v>15806</v>
      </c>
      <c r="AH29" s="213">
        <v>4435</v>
      </c>
      <c r="AI29" s="213">
        <v>1424</v>
      </c>
      <c r="AJ29" s="327">
        <v>3653</v>
      </c>
      <c r="AK29" s="212">
        <v>5458</v>
      </c>
      <c r="AL29" s="213">
        <v>1484</v>
      </c>
      <c r="AM29" s="212">
        <v>32404</v>
      </c>
      <c r="AN29" s="212">
        <f t="shared" si="34"/>
        <v>1983</v>
      </c>
      <c r="AO29" s="212">
        <v>1890</v>
      </c>
      <c r="AP29" s="214">
        <v>458</v>
      </c>
      <c r="AQ29" s="213">
        <v>151</v>
      </c>
      <c r="AR29" s="212">
        <f t="shared" si="35"/>
        <v>5340</v>
      </c>
      <c r="AS29" s="212">
        <v>3103</v>
      </c>
      <c r="AT29" s="213">
        <v>348</v>
      </c>
      <c r="AU29" s="213">
        <v>1607</v>
      </c>
      <c r="AV29" s="212">
        <v>1408</v>
      </c>
      <c r="AW29" s="212">
        <v>3357</v>
      </c>
      <c r="AX29" s="214">
        <f t="shared" si="36"/>
        <v>1866</v>
      </c>
      <c r="AY29" s="212">
        <v>928</v>
      </c>
      <c r="AZ29" s="436"/>
    </row>
    <row r="30" spans="1:52" x14ac:dyDescent="0.25">
      <c r="A30" s="17"/>
      <c r="B30" s="29">
        <v>2000</v>
      </c>
      <c r="C30" s="43">
        <v>30</v>
      </c>
      <c r="D30" s="431">
        <v>4858</v>
      </c>
      <c r="E30" s="209">
        <v>24971</v>
      </c>
      <c r="F30" s="432">
        <f t="shared" si="21"/>
        <v>24966.231878432965</v>
      </c>
      <c r="G30" s="437">
        <f t="shared" si="37"/>
        <v>0.99980905363954053</v>
      </c>
      <c r="H30" s="438">
        <f t="shared" ref="H30:H37" si="40">E30-F30</f>
        <v>4.7681215670345409</v>
      </c>
      <c r="I30" s="288">
        <f t="shared" si="23"/>
        <v>0.10412012971654727</v>
      </c>
      <c r="J30" s="288">
        <f t="shared" si="24"/>
        <v>0.27088746068644881</v>
      </c>
      <c r="K30" s="288">
        <v>0.27</v>
      </c>
      <c r="L30" s="435">
        <v>0.3</v>
      </c>
      <c r="M30" s="282">
        <f t="shared" si="25"/>
        <v>9.5852539406394377E-2</v>
      </c>
      <c r="N30" s="288">
        <f t="shared" si="26"/>
        <v>7.4470121701080264E-2</v>
      </c>
      <c r="O30" s="288">
        <f t="shared" si="27"/>
        <v>2.3683850676876794E-2</v>
      </c>
      <c r="P30" s="288">
        <f t="shared" si="38"/>
        <v>2.4760723427291981E-2</v>
      </c>
      <c r="Q30" s="288">
        <f t="shared" si="28"/>
        <v>7.7847668535484749E-2</v>
      </c>
      <c r="R30" s="288">
        <f t="shared" si="29"/>
        <v>0.16480518866189078</v>
      </c>
      <c r="S30" s="288">
        <v>0.34499999999999997</v>
      </c>
      <c r="T30" s="288">
        <v>0.78200000000000003</v>
      </c>
      <c r="U30" s="282">
        <f t="shared" si="30"/>
        <v>0.13124602519696627</v>
      </c>
      <c r="V30" s="282">
        <f t="shared" si="31"/>
        <v>0.34146041296321616</v>
      </c>
      <c r="W30" s="288">
        <v>0.437</v>
      </c>
      <c r="X30" s="288">
        <f t="shared" si="32"/>
        <v>0.38436673832261997</v>
      </c>
      <c r="Y30" s="213">
        <v>73130</v>
      </c>
      <c r="Z30" s="439"/>
      <c r="AA30" s="212">
        <v>45246</v>
      </c>
      <c r="AB30" s="212">
        <v>8901</v>
      </c>
      <c r="AC30" s="212">
        <v>190261</v>
      </c>
      <c r="AD30" s="212">
        <v>167290</v>
      </c>
      <c r="AE30" s="212">
        <f t="shared" si="33"/>
        <v>19810</v>
      </c>
      <c r="AF30" s="327">
        <v>29700</v>
      </c>
      <c r="AG30" s="212">
        <v>18237</v>
      </c>
      <c r="AH30" s="213">
        <v>4711</v>
      </c>
      <c r="AI30" s="213">
        <v>1514</v>
      </c>
      <c r="AJ30" s="327">
        <v>3892</v>
      </c>
      <c r="AK30" s="212">
        <v>5693</v>
      </c>
      <c r="AL30" s="213">
        <v>1518</v>
      </c>
      <c r="AM30" s="212">
        <v>31356</v>
      </c>
      <c r="AN30" s="212">
        <f t="shared" si="34"/>
        <v>1999</v>
      </c>
      <c r="AO30" s="212">
        <v>1573</v>
      </c>
      <c r="AP30" s="214">
        <v>408</v>
      </c>
      <c r="AQ30" s="213">
        <v>161</v>
      </c>
      <c r="AR30" s="212">
        <f t="shared" si="35"/>
        <v>5446</v>
      </c>
      <c r="AS30" s="212">
        <v>2924</v>
      </c>
      <c r="AT30" s="213">
        <v>320</v>
      </c>
      <c r="AU30" s="213">
        <v>1628</v>
      </c>
      <c r="AV30" s="212">
        <v>1324</v>
      </c>
      <c r="AW30" s="212">
        <v>3447</v>
      </c>
      <c r="AX30" s="214">
        <f t="shared" si="36"/>
        <v>1732</v>
      </c>
      <c r="AY30" s="212">
        <v>952</v>
      </c>
      <c r="AZ30" s="436"/>
    </row>
    <row r="31" spans="1:52" x14ac:dyDescent="0.25">
      <c r="A31" s="17"/>
      <c r="B31" s="29">
        <v>1999</v>
      </c>
      <c r="C31" s="43">
        <v>30</v>
      </c>
      <c r="D31" s="431">
        <v>4856</v>
      </c>
      <c r="E31" s="209">
        <v>24691</v>
      </c>
      <c r="F31" s="432">
        <f t="shared" si="21"/>
        <v>24889.060559227677</v>
      </c>
      <c r="G31" s="437">
        <f t="shared" si="37"/>
        <v>1.0080215689614709</v>
      </c>
      <c r="H31" s="438">
        <f t="shared" si="39"/>
        <v>198.060559227677</v>
      </c>
      <c r="I31" s="288">
        <f t="shared" si="23"/>
        <v>0.10264006916475128</v>
      </c>
      <c r="J31" s="288">
        <f t="shared" si="24"/>
        <v>0.26850357866865254</v>
      </c>
      <c r="K31" s="288">
        <v>0.27100000000000002</v>
      </c>
      <c r="L31" s="435">
        <v>0.30199999999999999</v>
      </c>
      <c r="M31" s="282">
        <f t="shared" si="25"/>
        <v>9.4316049174451216E-2</v>
      </c>
      <c r="N31" s="288">
        <f t="shared" si="26"/>
        <v>7.8399735219891603E-2</v>
      </c>
      <c r="O31" s="288">
        <f t="shared" si="27"/>
        <v>2.7277867416876975E-2</v>
      </c>
      <c r="P31" s="288">
        <f t="shared" si="38"/>
        <v>2.4682116272694683E-2</v>
      </c>
      <c r="Q31" s="288">
        <f t="shared" si="28"/>
        <v>7.6234606208541916E-2</v>
      </c>
      <c r="R31" s="288">
        <f t="shared" si="29"/>
        <v>0.16405014444467875</v>
      </c>
      <c r="S31" s="288">
        <v>0.34499999999999997</v>
      </c>
      <c r="T31" s="288">
        <v>0.77800000000000002</v>
      </c>
      <c r="U31" s="282">
        <f t="shared" si="30"/>
        <v>0.13016363367985997</v>
      </c>
      <c r="V31" s="282">
        <f t="shared" si="31"/>
        <v>0.34050446126901385</v>
      </c>
      <c r="W31" s="288">
        <v>0.434</v>
      </c>
      <c r="X31" s="288">
        <f t="shared" si="32"/>
        <v>0.38226704341775086</v>
      </c>
      <c r="Y31" s="213">
        <v>72513</v>
      </c>
      <c r="Z31" s="439"/>
      <c r="AA31" s="212">
        <v>45327</v>
      </c>
      <c r="AB31" s="212">
        <v>8740</v>
      </c>
      <c r="AC31" s="212">
        <v>189692</v>
      </c>
      <c r="AD31" s="212">
        <v>167137</v>
      </c>
      <c r="AE31" s="212">
        <f t="shared" si="33"/>
        <v>19470</v>
      </c>
      <c r="AF31" s="327">
        <v>30128</v>
      </c>
      <c r="AG31" s="212">
        <v>17891</v>
      </c>
      <c r="AH31" s="213">
        <v>4682</v>
      </c>
      <c r="AI31" s="213">
        <v>1464</v>
      </c>
      <c r="AJ31" s="327">
        <v>3841</v>
      </c>
      <c r="AK31" s="212">
        <v>5528</v>
      </c>
      <c r="AL31" s="213">
        <v>1632</v>
      </c>
      <c r="AM31" s="212">
        <v>31119</v>
      </c>
      <c r="AN31" s="212">
        <f t="shared" si="34"/>
        <v>2177</v>
      </c>
      <c r="AO31" s="212">
        <v>1579</v>
      </c>
      <c r="AP31" s="214">
        <v>459</v>
      </c>
      <c r="AQ31" s="213">
        <v>177</v>
      </c>
      <c r="AR31" s="212">
        <f t="shared" si="35"/>
        <v>5685</v>
      </c>
      <c r="AS31" s="212">
        <v>3421</v>
      </c>
      <c r="AT31" s="213">
        <v>368</v>
      </c>
      <c r="AU31" s="213">
        <v>1604</v>
      </c>
      <c r="AV31" s="212">
        <v>1519</v>
      </c>
      <c r="AW31" s="212">
        <v>3508</v>
      </c>
      <c r="AX31" s="214">
        <f t="shared" si="36"/>
        <v>1978</v>
      </c>
      <c r="AY31" s="212">
        <v>931</v>
      </c>
      <c r="AZ31" s="436"/>
    </row>
    <row r="32" spans="1:52" x14ac:dyDescent="0.25">
      <c r="A32" s="17"/>
      <c r="B32" s="29">
        <v>1998</v>
      </c>
      <c r="C32" s="43">
        <v>30</v>
      </c>
      <c r="D32" s="431">
        <v>4864</v>
      </c>
      <c r="E32" s="209">
        <v>23297</v>
      </c>
      <c r="F32" s="432">
        <f t="shared" si="21"/>
        <v>23391.433971290971</v>
      </c>
      <c r="G32" s="437">
        <f t="shared" si="37"/>
        <v>1.0040534820488034</v>
      </c>
      <c r="H32" s="438">
        <f t="shared" si="39"/>
        <v>94.433971290971385</v>
      </c>
      <c r="I32" s="288">
        <f t="shared" si="23"/>
        <v>9.5782876566815375E-2</v>
      </c>
      <c r="J32" s="288">
        <f t="shared" si="24"/>
        <v>0.25682141839931644</v>
      </c>
      <c r="K32" s="288">
        <v>0.26600000000000001</v>
      </c>
      <c r="L32" s="435">
        <v>0.29899999999999999</v>
      </c>
      <c r="M32" s="282">
        <f t="shared" si="25"/>
        <v>8.7353940939026986E-2</v>
      </c>
      <c r="N32" s="288">
        <f t="shared" si="26"/>
        <v>8.0347479350612358E-2</v>
      </c>
      <c r="O32" s="288">
        <f t="shared" si="27"/>
        <v>2.6260324693819424E-2</v>
      </c>
      <c r="P32" s="288">
        <f t="shared" si="38"/>
        <v>2.390057361376673E-2</v>
      </c>
      <c r="Q32" s="288">
        <f t="shared" si="28"/>
        <v>7.2116206209057246E-2</v>
      </c>
      <c r="R32" s="288">
        <f t="shared" si="29"/>
        <v>0.16939133205863607</v>
      </c>
      <c r="S32" s="288">
        <v>0.33500000000000002</v>
      </c>
      <c r="T32" s="288">
        <v>0.755</v>
      </c>
      <c r="U32" s="282">
        <f t="shared" si="30"/>
        <v>0.12373592521776078</v>
      </c>
      <c r="V32" s="282">
        <f t="shared" si="31"/>
        <v>0.33177157504984334</v>
      </c>
      <c r="W32" s="288">
        <v>0.42</v>
      </c>
      <c r="X32" s="288">
        <f t="shared" si="32"/>
        <v>0.37295517314637772</v>
      </c>
      <c r="Y32" s="213">
        <v>70220</v>
      </c>
      <c r="Z32" s="439"/>
      <c r="AA32" s="212">
        <v>44489</v>
      </c>
      <c r="AB32" s="212">
        <v>8741</v>
      </c>
      <c r="AC32" s="212">
        <v>188280</v>
      </c>
      <c r="AD32" s="212">
        <v>167116</v>
      </c>
      <c r="AE32" s="212">
        <f t="shared" si="33"/>
        <v>18034</v>
      </c>
      <c r="AF32" s="327">
        <v>29785</v>
      </c>
      <c r="AG32" s="212">
        <v>16447</v>
      </c>
      <c r="AH32" s="213">
        <v>4500</v>
      </c>
      <c r="AI32" s="213">
        <v>1402</v>
      </c>
      <c r="AJ32" s="327">
        <v>3704</v>
      </c>
      <c r="AK32" s="212">
        <v>5064</v>
      </c>
      <c r="AL32" s="213">
        <v>1603</v>
      </c>
      <c r="AM32" s="212">
        <v>31893</v>
      </c>
      <c r="AN32" s="212">
        <f t="shared" si="34"/>
        <v>2198</v>
      </c>
      <c r="AO32" s="212">
        <v>1587</v>
      </c>
      <c r="AP32" s="214">
        <v>340</v>
      </c>
      <c r="AQ32" s="213">
        <v>205</v>
      </c>
      <c r="AR32" s="212">
        <f t="shared" si="35"/>
        <v>5642</v>
      </c>
      <c r="AS32" s="212">
        <v>3284</v>
      </c>
      <c r="AT32" s="213">
        <v>390</v>
      </c>
      <c r="AU32" s="213">
        <v>1705</v>
      </c>
      <c r="AV32" s="212">
        <v>1504</v>
      </c>
      <c r="AW32" s="212">
        <v>3444</v>
      </c>
      <c r="AX32" s="214">
        <f t="shared" si="36"/>
        <v>1844</v>
      </c>
      <c r="AY32" s="212">
        <v>899</v>
      </c>
      <c r="AZ32" s="436"/>
    </row>
    <row r="33" spans="1:52" x14ac:dyDescent="0.25">
      <c r="A33" s="17"/>
      <c r="B33" s="29">
        <v>1997</v>
      </c>
      <c r="C33" s="43">
        <v>28</v>
      </c>
      <c r="D33" s="431">
        <v>4532</v>
      </c>
      <c r="E33" s="209">
        <v>21604</v>
      </c>
      <c r="F33" s="432">
        <f t="shared" si="21"/>
        <v>21691.269597815786</v>
      </c>
      <c r="G33" s="437">
        <f t="shared" si="37"/>
        <v>1.0040395111005271</v>
      </c>
      <c r="H33" s="438">
        <f t="shared" si="39"/>
        <v>87.269597815786256</v>
      </c>
      <c r="I33" s="288">
        <f t="shared" si="23"/>
        <v>9.7497479250098273E-2</v>
      </c>
      <c r="J33" s="288">
        <f t="shared" si="24"/>
        <v>0.26265711084851368</v>
      </c>
      <c r="K33" s="288">
        <v>0.26700000000000002</v>
      </c>
      <c r="L33" s="435">
        <v>0.30099999999999999</v>
      </c>
      <c r="M33" s="282">
        <f t="shared" si="25"/>
        <v>8.9243091436286268E-2</v>
      </c>
      <c r="N33" s="288">
        <f t="shared" si="26"/>
        <v>8.0431546477187268E-2</v>
      </c>
      <c r="O33" s="288">
        <f t="shared" si="27"/>
        <v>3.112291094366262E-2</v>
      </c>
      <c r="P33" s="288">
        <f t="shared" si="38"/>
        <v>2.4227682106378493E-2</v>
      </c>
      <c r="Q33" s="288">
        <f t="shared" si="28"/>
        <v>7.1208238056506196E-2</v>
      </c>
      <c r="R33" s="288">
        <f t="shared" si="29"/>
        <v>0.17053941199592124</v>
      </c>
      <c r="S33" s="288">
        <v>0.33700000000000002</v>
      </c>
      <c r="T33" s="288">
        <v>0.75600000000000001</v>
      </c>
      <c r="U33" s="282">
        <f t="shared" si="30"/>
        <v>0.12306956130406795</v>
      </c>
      <c r="V33" s="282">
        <f t="shared" si="31"/>
        <v>0.33154801184757754</v>
      </c>
      <c r="W33" s="288">
        <v>0.41899999999999998</v>
      </c>
      <c r="X33" s="288">
        <f t="shared" si="32"/>
        <v>0.37119680078385353</v>
      </c>
      <c r="Y33" s="213">
        <v>65161</v>
      </c>
      <c r="Z33" s="439"/>
      <c r="AA33" s="212">
        <v>41471</v>
      </c>
      <c r="AB33" s="212">
        <v>8004</v>
      </c>
      <c r="AC33" s="212">
        <v>175543</v>
      </c>
      <c r="AD33" s="212">
        <v>155438</v>
      </c>
      <c r="AE33" s="212">
        <f t="shared" si="33"/>
        <v>17115</v>
      </c>
      <c r="AF33" s="327">
        <v>27944</v>
      </c>
      <c r="AG33" s="212">
        <v>15666</v>
      </c>
      <c r="AH33" s="213">
        <v>4253</v>
      </c>
      <c r="AI33" s="213">
        <v>1383</v>
      </c>
      <c r="AJ33" s="327">
        <v>3440</v>
      </c>
      <c r="AK33" s="212">
        <v>4640</v>
      </c>
      <c r="AL33" s="213">
        <v>1482</v>
      </c>
      <c r="AM33" s="212">
        <v>29937</v>
      </c>
      <c r="AN33" s="212">
        <f t="shared" si="34"/>
        <v>2004</v>
      </c>
      <c r="AO33" s="212">
        <v>1449</v>
      </c>
      <c r="AP33" s="214">
        <v>464</v>
      </c>
      <c r="AQ33" s="213">
        <v>188</v>
      </c>
      <c r="AR33" s="212">
        <f t="shared" si="35"/>
        <v>5241</v>
      </c>
      <c r="AS33" s="212">
        <v>3308</v>
      </c>
      <c r="AT33" s="213">
        <v>334</v>
      </c>
      <c r="AU33" s="213">
        <v>1577</v>
      </c>
      <c r="AV33" s="212">
        <v>1564</v>
      </c>
      <c r="AW33" s="212">
        <v>3237</v>
      </c>
      <c r="AX33" s="214">
        <f t="shared" si="36"/>
        <v>2028</v>
      </c>
      <c r="AY33" s="212">
        <v>883</v>
      </c>
      <c r="AZ33" s="436"/>
    </row>
    <row r="34" spans="1:52" x14ac:dyDescent="0.25">
      <c r="A34" s="17"/>
      <c r="B34" s="29">
        <v>1996</v>
      </c>
      <c r="C34" s="43">
        <v>28</v>
      </c>
      <c r="D34" s="431">
        <v>4534</v>
      </c>
      <c r="E34" s="209">
        <v>22831</v>
      </c>
      <c r="F34" s="432">
        <f t="shared" si="21"/>
        <v>22629.30939158567</v>
      </c>
      <c r="G34" s="437">
        <f t="shared" si="37"/>
        <v>0.9911659319165026</v>
      </c>
      <c r="H34" s="438">
        <f t="shared" si="40"/>
        <v>201.6906084143302</v>
      </c>
      <c r="I34" s="288">
        <f t="shared" si="23"/>
        <v>9.8706441840654843E-2</v>
      </c>
      <c r="J34" s="288">
        <f t="shared" si="24"/>
        <v>0.26152788365245205</v>
      </c>
      <c r="K34" s="288">
        <v>0.27</v>
      </c>
      <c r="L34" s="435">
        <v>0.30099999999999999</v>
      </c>
      <c r="M34" s="282">
        <f t="shared" si="25"/>
        <v>9.0786007232191712E-2</v>
      </c>
      <c r="N34" s="288">
        <f t="shared" si="26"/>
        <v>8.129680283395363E-2</v>
      </c>
      <c r="O34" s="288">
        <f t="shared" si="27"/>
        <v>2.6052643379220662E-2</v>
      </c>
      <c r="P34" s="288">
        <f t="shared" si="38"/>
        <v>2.4556732087350434E-2</v>
      </c>
      <c r="Q34" s="288">
        <f t="shared" si="28"/>
        <v>7.4167077709519746E-2</v>
      </c>
      <c r="R34" s="288">
        <f t="shared" si="29"/>
        <v>0.16533625178407224</v>
      </c>
      <c r="S34" s="288">
        <v>0.34</v>
      </c>
      <c r="T34" s="288">
        <v>0.76700000000000002</v>
      </c>
      <c r="U34" s="282">
        <f t="shared" si="30"/>
        <v>0.12879732375058528</v>
      </c>
      <c r="V34" s="282">
        <f t="shared" si="31"/>
        <v>0.34125525013825986</v>
      </c>
      <c r="W34" s="288">
        <v>0.42699999999999999</v>
      </c>
      <c r="X34" s="288">
        <f t="shared" si="32"/>
        <v>0.37742224829772708</v>
      </c>
      <c r="Y34" s="213">
        <v>66903</v>
      </c>
      <c r="Z34" s="439"/>
      <c r="AA34" s="212">
        <v>42320</v>
      </c>
      <c r="AB34" s="212">
        <v>7987</v>
      </c>
      <c r="AC34" s="212">
        <v>177263</v>
      </c>
      <c r="AD34" s="212">
        <v>156801</v>
      </c>
      <c r="AE34" s="212">
        <f t="shared" si="33"/>
        <v>17497</v>
      </c>
      <c r="AF34" s="327">
        <v>28516</v>
      </c>
      <c r="AG34" s="212">
        <v>16093</v>
      </c>
      <c r="AH34" s="213">
        <v>4353</v>
      </c>
      <c r="AI34" s="213">
        <v>1400</v>
      </c>
      <c r="AJ34" s="327">
        <v>3609</v>
      </c>
      <c r="AK34" s="212">
        <v>4962</v>
      </c>
      <c r="AL34" s="213">
        <v>1553</v>
      </c>
      <c r="AM34" s="212">
        <v>29308</v>
      </c>
      <c r="AN34" s="212">
        <f t="shared" si="34"/>
        <v>2083</v>
      </c>
      <c r="AO34" s="212">
        <v>1404</v>
      </c>
      <c r="AP34" s="214">
        <v>400</v>
      </c>
      <c r="AQ34" s="213">
        <v>197</v>
      </c>
      <c r="AR34" s="212">
        <f t="shared" si="35"/>
        <v>5439</v>
      </c>
      <c r="AS34" s="212">
        <v>3239</v>
      </c>
      <c r="AT34" s="213">
        <v>333</v>
      </c>
      <c r="AU34" s="213">
        <v>1544</v>
      </c>
      <c r="AV34" s="212">
        <v>1343</v>
      </c>
      <c r="AW34" s="212">
        <v>3356</v>
      </c>
      <c r="AX34" s="214">
        <f t="shared" si="36"/>
        <v>1743</v>
      </c>
      <c r="AY34" s="212">
        <v>855</v>
      </c>
      <c r="AZ34" s="436"/>
    </row>
    <row r="35" spans="1:52" x14ac:dyDescent="0.25">
      <c r="A35" s="17"/>
      <c r="B35" s="29">
        <v>1995</v>
      </c>
      <c r="C35" s="43">
        <v>28</v>
      </c>
      <c r="D35" s="431">
        <v>4034</v>
      </c>
      <c r="E35" s="209">
        <v>19554</v>
      </c>
      <c r="F35" s="432">
        <f t="shared" si="21"/>
        <v>19537.019983080441</v>
      </c>
      <c r="G35" s="437">
        <f t="shared" si="37"/>
        <v>0.99913163460572985</v>
      </c>
      <c r="H35" s="438">
        <f t="shared" si="40"/>
        <v>16.980016919558693</v>
      </c>
      <c r="I35" s="288">
        <f t="shared" si="23"/>
        <v>9.8650959771288543E-2</v>
      </c>
      <c r="J35" s="288">
        <f t="shared" si="24"/>
        <v>0.26734573879358053</v>
      </c>
      <c r="K35" s="288">
        <v>0.26700000000000002</v>
      </c>
      <c r="L35" s="435">
        <v>0.29799999999999999</v>
      </c>
      <c r="M35" s="282">
        <f t="shared" si="25"/>
        <v>9.0871962425975089E-2</v>
      </c>
      <c r="N35" s="288">
        <f t="shared" si="26"/>
        <v>8.4705312672938571E-2</v>
      </c>
      <c r="O35" s="288">
        <f t="shared" si="27"/>
        <v>2.8915329275041507E-2</v>
      </c>
      <c r="P35" s="288">
        <f t="shared" si="38"/>
        <v>2.4479273024300592E-2</v>
      </c>
      <c r="Q35" s="288">
        <f t="shared" si="28"/>
        <v>7.05762313226342E-2</v>
      </c>
      <c r="R35" s="288">
        <f t="shared" si="29"/>
        <v>0.16224857055340003</v>
      </c>
      <c r="S35" s="288">
        <v>0.33800000000000002</v>
      </c>
      <c r="T35" s="288">
        <v>0.755</v>
      </c>
      <c r="U35" s="282">
        <f t="shared" si="30"/>
        <v>0.12478303042679191</v>
      </c>
      <c r="V35" s="282">
        <f t="shared" si="31"/>
        <v>0.33816408411732152</v>
      </c>
      <c r="W35" s="288">
        <v>0.41699999999999998</v>
      </c>
      <c r="X35" s="288">
        <f t="shared" si="32"/>
        <v>0.36900142944659997</v>
      </c>
      <c r="Y35" s="213">
        <v>57824</v>
      </c>
      <c r="Z35" s="439"/>
      <c r="AA35" s="212">
        <v>36975</v>
      </c>
      <c r="AB35" s="212">
        <v>6958</v>
      </c>
      <c r="AC35" s="212">
        <v>156704</v>
      </c>
      <c r="AD35" s="212">
        <v>138571</v>
      </c>
      <c r="AE35" s="212">
        <f t="shared" si="33"/>
        <v>15459</v>
      </c>
      <c r="AF35" s="327">
        <v>25112</v>
      </c>
      <c r="AG35" s="212">
        <v>14240</v>
      </c>
      <c r="AH35" s="213">
        <v>3836</v>
      </c>
      <c r="AI35" s="213">
        <v>1173</v>
      </c>
      <c r="AJ35" s="327">
        <v>3145</v>
      </c>
      <c r="AK35" s="212">
        <v>4081</v>
      </c>
      <c r="AL35" s="213">
        <v>1414</v>
      </c>
      <c r="AM35" s="212">
        <v>25425</v>
      </c>
      <c r="AN35" s="212">
        <f t="shared" si="34"/>
        <v>1987</v>
      </c>
      <c r="AO35" s="212">
        <v>1219</v>
      </c>
      <c r="AP35" s="214">
        <v>415</v>
      </c>
      <c r="AQ35" s="213">
        <v>199</v>
      </c>
      <c r="AR35" s="212">
        <f t="shared" si="35"/>
        <v>4898</v>
      </c>
      <c r="AS35" s="212">
        <v>2933</v>
      </c>
      <c r="AT35" s="213">
        <v>374</v>
      </c>
      <c r="AU35" s="213">
        <v>1488</v>
      </c>
      <c r="AV35" s="212">
        <v>1257</v>
      </c>
      <c r="AW35" s="212">
        <v>2911</v>
      </c>
      <c r="AX35" s="214">
        <f t="shared" si="36"/>
        <v>1672</v>
      </c>
      <c r="AY35" s="212">
        <v>824</v>
      </c>
      <c r="AZ35" s="436"/>
    </row>
    <row r="36" spans="1:52" x14ac:dyDescent="0.25">
      <c r="A36" s="17"/>
      <c r="B36" s="29">
        <v>1994</v>
      </c>
      <c r="C36" s="43">
        <v>28</v>
      </c>
      <c r="D36" s="431">
        <v>3200</v>
      </c>
      <c r="E36" s="209">
        <v>15752</v>
      </c>
      <c r="F36" s="432">
        <f t="shared" si="21"/>
        <v>15738.742945746986</v>
      </c>
      <c r="G36" s="437">
        <f t="shared" si="37"/>
        <v>0.99915838914087007</v>
      </c>
      <c r="H36" s="438">
        <f t="shared" si="40"/>
        <v>13.257054253013848</v>
      </c>
      <c r="I36" s="288">
        <f t="shared" si="23"/>
        <v>9.6454937622004605E-2</v>
      </c>
      <c r="J36" s="288">
        <f t="shared" si="24"/>
        <v>0.25662563050354792</v>
      </c>
      <c r="K36" s="288">
        <v>0.27</v>
      </c>
      <c r="L36" s="435">
        <v>0.3</v>
      </c>
      <c r="M36" s="282">
        <f t="shared" si="25"/>
        <v>8.9417832153788068E-2</v>
      </c>
      <c r="N36" s="288">
        <f t="shared" si="26"/>
        <v>8.4829443447037703E-2</v>
      </c>
      <c r="O36" s="288">
        <f t="shared" si="27"/>
        <v>2.9131401213986493E-2</v>
      </c>
      <c r="P36" s="288">
        <f t="shared" si="38"/>
        <v>2.3930978527188451E-2</v>
      </c>
      <c r="Q36" s="288">
        <f t="shared" si="28"/>
        <v>7.0659143370094893E-2</v>
      </c>
      <c r="R36" s="288">
        <f t="shared" si="29"/>
        <v>0.1587847336584112</v>
      </c>
      <c r="S36" s="288">
        <v>0.33900000000000002</v>
      </c>
      <c r="T36" s="288">
        <v>0.76300000000000001</v>
      </c>
      <c r="U36" s="282">
        <f t="shared" si="30"/>
        <v>0.12653936682117237</v>
      </c>
      <c r="V36" s="282">
        <f t="shared" si="31"/>
        <v>0.33666752158673163</v>
      </c>
      <c r="W36" s="288">
        <v>0.42399999999999999</v>
      </c>
      <c r="X36" s="288">
        <f t="shared" si="32"/>
        <v>0.37585855096679865</v>
      </c>
      <c r="Y36" s="213">
        <v>46788</v>
      </c>
      <c r="Z36" s="439"/>
      <c r="AA36" s="212">
        <v>29743</v>
      </c>
      <c r="AB36" s="212">
        <v>5723</v>
      </c>
      <c r="AC36" s="212">
        <v>124483</v>
      </c>
      <c r="AD36" s="212">
        <v>110266</v>
      </c>
      <c r="AE36" s="212">
        <f t="shared" si="33"/>
        <v>12007</v>
      </c>
      <c r="AF36" s="327">
        <v>20012</v>
      </c>
      <c r="AG36" s="212">
        <v>11131</v>
      </c>
      <c r="AH36" s="213">
        <v>2979</v>
      </c>
      <c r="AI36" s="213">
        <v>992</v>
      </c>
      <c r="AJ36" s="327">
        <v>2442</v>
      </c>
      <c r="AK36" s="212">
        <v>3306</v>
      </c>
      <c r="AL36" s="213">
        <v>1162</v>
      </c>
      <c r="AM36" s="212">
        <v>19766</v>
      </c>
      <c r="AN36" s="212">
        <f t="shared" si="34"/>
        <v>1609</v>
      </c>
      <c r="AO36" s="212">
        <v>876</v>
      </c>
      <c r="AP36" s="214">
        <v>331</v>
      </c>
      <c r="AQ36" s="213">
        <v>174</v>
      </c>
      <c r="AR36" s="212">
        <f t="shared" si="35"/>
        <v>3969</v>
      </c>
      <c r="AS36" s="212">
        <v>2258</v>
      </c>
      <c r="AT36" s="213">
        <v>273</v>
      </c>
      <c r="AU36" s="213">
        <v>1207</v>
      </c>
      <c r="AV36" s="212">
        <v>1032</v>
      </c>
      <c r="AW36" s="212">
        <v>2360</v>
      </c>
      <c r="AX36" s="214">
        <f t="shared" si="36"/>
        <v>1363</v>
      </c>
      <c r="AY36" s="212">
        <v>702</v>
      </c>
      <c r="AZ36" s="436"/>
    </row>
    <row r="37" spans="1:52" x14ac:dyDescent="0.25">
      <c r="A37" s="17"/>
      <c r="B37" s="29">
        <v>1993</v>
      </c>
      <c r="C37" s="43">
        <v>28</v>
      </c>
      <c r="D37" s="431">
        <v>4538</v>
      </c>
      <c r="E37" s="209">
        <v>20864</v>
      </c>
      <c r="F37" s="432">
        <f t="shared" si="21"/>
        <v>20749.129836459251</v>
      </c>
      <c r="G37" s="437">
        <f t="shared" si="37"/>
        <v>0.99449433648673558</v>
      </c>
      <c r="H37" s="438">
        <f t="shared" si="40"/>
        <v>114.87016354074876</v>
      </c>
      <c r="I37" s="288">
        <f t="shared" si="23"/>
        <v>9.3432781100341422E-2</v>
      </c>
      <c r="J37" s="288">
        <f t="shared" si="24"/>
        <v>0.26093077575311563</v>
      </c>
      <c r="K37" s="288">
        <v>0.26500000000000001</v>
      </c>
      <c r="L37" s="435">
        <v>0.29399999999999998</v>
      </c>
      <c r="M37" s="282">
        <f t="shared" si="25"/>
        <v>8.6558511491487369E-2</v>
      </c>
      <c r="N37" s="288">
        <f t="shared" si="26"/>
        <v>8.9893931879629477E-2</v>
      </c>
      <c r="O37" s="288">
        <f t="shared" si="27"/>
        <v>3.1116514950325563E-2</v>
      </c>
      <c r="P37" s="288">
        <f t="shared" si="38"/>
        <v>2.4271900277262209E-2</v>
      </c>
      <c r="Q37" s="288">
        <f t="shared" si="28"/>
        <v>6.4472779048746542E-2</v>
      </c>
      <c r="R37" s="288">
        <f t="shared" si="29"/>
        <v>0.15071836117412524</v>
      </c>
      <c r="S37" s="288">
        <v>0.33200000000000002</v>
      </c>
      <c r="T37" s="288">
        <v>0.73599999999999999</v>
      </c>
      <c r="U37" s="282">
        <f t="shared" si="30"/>
        <v>0.11952063426594257</v>
      </c>
      <c r="V37" s="282">
        <f t="shared" si="31"/>
        <v>0.33378661589901931</v>
      </c>
      <c r="W37" s="288">
        <v>0.40300000000000002</v>
      </c>
      <c r="X37" s="288">
        <f t="shared" si="32"/>
        <v>0.35807497536720057</v>
      </c>
      <c r="Y37" s="213">
        <v>62507</v>
      </c>
      <c r="Z37" s="439"/>
      <c r="AA37" s="212">
        <v>41088</v>
      </c>
      <c r="AB37" s="212">
        <v>7449</v>
      </c>
      <c r="AC37" s="212">
        <v>174564</v>
      </c>
      <c r="AD37" s="212">
        <v>154995</v>
      </c>
      <c r="AE37" s="212">
        <f t="shared" si="33"/>
        <v>16310</v>
      </c>
      <c r="AF37" s="327">
        <v>28669</v>
      </c>
      <c r="AG37" s="212">
        <v>15110</v>
      </c>
      <c r="AH37" s="213">
        <v>4237</v>
      </c>
      <c r="AI37" s="213">
        <v>1430</v>
      </c>
      <c r="AJ37" s="327">
        <v>3431</v>
      </c>
      <c r="AK37" s="212">
        <v>4030</v>
      </c>
      <c r="AL37" s="213">
        <v>1473</v>
      </c>
      <c r="AM37" s="212">
        <v>26310</v>
      </c>
      <c r="AN37" s="212">
        <f t="shared" si="34"/>
        <v>2136</v>
      </c>
      <c r="AO37" s="212">
        <v>1200</v>
      </c>
      <c r="AP37" s="214">
        <v>285</v>
      </c>
      <c r="AQ37" s="213">
        <v>298</v>
      </c>
      <c r="AR37" s="212">
        <f t="shared" si="35"/>
        <v>5619</v>
      </c>
      <c r="AS37" s="212">
        <v>3263</v>
      </c>
      <c r="AT37" s="213">
        <v>365</v>
      </c>
      <c r="AU37" s="213">
        <v>1811</v>
      </c>
      <c r="AV37" s="212">
        <v>1660</v>
      </c>
      <c r="AW37" s="212">
        <v>3483</v>
      </c>
      <c r="AX37" s="214">
        <f t="shared" si="36"/>
        <v>1945</v>
      </c>
      <c r="AY37" s="212">
        <v>940</v>
      </c>
      <c r="AZ37" s="436"/>
    </row>
    <row r="38" spans="1:52" x14ac:dyDescent="0.25">
      <c r="A38" s="17"/>
      <c r="B38" s="29">
        <v>1992</v>
      </c>
      <c r="C38" s="43">
        <v>26</v>
      </c>
      <c r="D38" s="431">
        <v>4212</v>
      </c>
      <c r="E38" s="209">
        <v>17341</v>
      </c>
      <c r="F38" s="432">
        <f t="shared" si="21"/>
        <v>17649.367387135073</v>
      </c>
      <c r="G38" s="437">
        <f t="shared" si="37"/>
        <v>1.0177825608174311</v>
      </c>
      <c r="H38" s="438">
        <f t="shared" si="39"/>
        <v>308.36738713507293</v>
      </c>
      <c r="I38" s="288">
        <f t="shared" si="23"/>
        <v>9.1326419383973345E-2</v>
      </c>
      <c r="J38" s="288">
        <f t="shared" si="24"/>
        <v>0.27196676003042053</v>
      </c>
      <c r="K38" s="288">
        <v>0.25600000000000001</v>
      </c>
      <c r="L38" s="435">
        <v>0.28499999999999998</v>
      </c>
      <c r="M38" s="282">
        <f t="shared" si="25"/>
        <v>8.522221184091687E-2</v>
      </c>
      <c r="N38" s="288">
        <f t="shared" si="26"/>
        <v>9.0296970933575707E-2</v>
      </c>
      <c r="O38" s="288">
        <f t="shared" si="27"/>
        <v>3.4056129546845726E-2</v>
      </c>
      <c r="P38" s="288">
        <f t="shared" si="38"/>
        <v>2.3806409417920209E-2</v>
      </c>
      <c r="Q38" s="288">
        <f t="shared" si="28"/>
        <v>5.6352135927732742E-2</v>
      </c>
      <c r="R38" s="288">
        <f t="shared" si="29"/>
        <v>0.14661309913108475</v>
      </c>
      <c r="S38" s="288">
        <v>0.32200000000000001</v>
      </c>
      <c r="T38" s="288">
        <v>0.7</v>
      </c>
      <c r="U38" s="282">
        <f t="shared" si="30"/>
        <v>0.10801332959606341</v>
      </c>
      <c r="V38" s="282">
        <f t="shared" si="31"/>
        <v>0.32165977258815454</v>
      </c>
      <c r="W38" s="288">
        <v>0.377</v>
      </c>
      <c r="X38" s="288">
        <f t="shared" si="32"/>
        <v>0.33579993148338472</v>
      </c>
      <c r="Y38" s="213">
        <v>53911</v>
      </c>
      <c r="Z38" s="439"/>
      <c r="AA38" s="212">
        <v>36544</v>
      </c>
      <c r="AB38" s="212">
        <v>6563</v>
      </c>
      <c r="AC38" s="212">
        <v>160545</v>
      </c>
      <c r="AD38" s="212">
        <v>142895</v>
      </c>
      <c r="AE38" s="212">
        <f t="shared" si="33"/>
        <v>14662</v>
      </c>
      <c r="AF38" s="327">
        <v>26098</v>
      </c>
      <c r="AG38" s="212">
        <v>13682</v>
      </c>
      <c r="AH38" s="213">
        <v>3822</v>
      </c>
      <c r="AI38" s="213">
        <v>1294</v>
      </c>
      <c r="AJ38" s="327">
        <v>3109</v>
      </c>
      <c r="AK38" s="212">
        <v>3038</v>
      </c>
      <c r="AL38" s="213">
        <v>1296</v>
      </c>
      <c r="AM38" s="212">
        <v>23538</v>
      </c>
      <c r="AN38" s="212">
        <f t="shared" si="34"/>
        <v>1811</v>
      </c>
      <c r="AO38" s="212">
        <v>980</v>
      </c>
      <c r="AP38" s="214">
        <v>235</v>
      </c>
      <c r="AQ38" s="213">
        <v>219</v>
      </c>
      <c r="AR38" s="212">
        <f t="shared" si="35"/>
        <v>4868</v>
      </c>
      <c r="AS38" s="212">
        <v>3264</v>
      </c>
      <c r="AT38" s="213">
        <v>296</v>
      </c>
      <c r="AU38" s="213">
        <v>1665</v>
      </c>
      <c r="AV38" s="212">
        <v>1601</v>
      </c>
      <c r="AW38" s="212">
        <v>3057</v>
      </c>
      <c r="AX38" s="214">
        <f t="shared" si="36"/>
        <v>1836</v>
      </c>
      <c r="AY38" s="212">
        <v>845</v>
      </c>
      <c r="AZ38" s="436"/>
    </row>
    <row r="39" spans="1:52" x14ac:dyDescent="0.25">
      <c r="A39" s="17"/>
      <c r="B39" s="29">
        <v>1991</v>
      </c>
      <c r="C39" s="43">
        <v>26</v>
      </c>
      <c r="D39" s="431">
        <v>4208</v>
      </c>
      <c r="E39" s="209">
        <v>18127</v>
      </c>
      <c r="F39" s="432">
        <f t="shared" si="21"/>
        <v>18039.248074694209</v>
      </c>
      <c r="G39" s="437">
        <f t="shared" si="37"/>
        <v>0.99515904863983062</v>
      </c>
      <c r="H39" s="438">
        <f>E39-F39</f>
        <v>87.751925305790792</v>
      </c>
      <c r="I39" s="288">
        <f t="shared" si="23"/>
        <v>9.2624388787279313E-2</v>
      </c>
      <c r="J39" s="288">
        <f t="shared" si="24"/>
        <v>0.27073862603193077</v>
      </c>
      <c r="K39" s="288">
        <v>0.25600000000000001</v>
      </c>
      <c r="L39" s="435">
        <v>0.28499999999999998</v>
      </c>
      <c r="M39" s="282">
        <f t="shared" si="25"/>
        <v>8.6994388662859412E-2</v>
      </c>
      <c r="N39" s="288">
        <f t="shared" si="26"/>
        <v>9.3301087391351789E-2</v>
      </c>
      <c r="O39" s="288">
        <f t="shared" si="27"/>
        <v>3.2348983525475508E-2</v>
      </c>
      <c r="P39" s="288">
        <f t="shared" si="38"/>
        <v>2.3272740845806428E-2</v>
      </c>
      <c r="Q39" s="288">
        <f t="shared" si="28"/>
        <v>6.1515801723824419E-2</v>
      </c>
      <c r="R39" s="288">
        <f t="shared" si="29"/>
        <v>0.15173005860176925</v>
      </c>
      <c r="S39" s="288">
        <v>0.32300000000000001</v>
      </c>
      <c r="T39" s="288">
        <v>0.70799999999999996</v>
      </c>
      <c r="U39" s="282">
        <f t="shared" si="30"/>
        <v>0.11276796934293855</v>
      </c>
      <c r="V39" s="282">
        <f t="shared" si="31"/>
        <v>0.32961777648470741</v>
      </c>
      <c r="W39" s="288">
        <v>0.38500000000000001</v>
      </c>
      <c r="X39" s="288">
        <f t="shared" si="32"/>
        <v>0.34211737772635087</v>
      </c>
      <c r="Y39" s="213">
        <v>54994</v>
      </c>
      <c r="Z39" s="439"/>
      <c r="AA39" s="212">
        <v>36558</v>
      </c>
      <c r="AB39" s="212">
        <v>6499</v>
      </c>
      <c r="AC39" s="212">
        <v>160746</v>
      </c>
      <c r="AD39" s="212">
        <v>142968</v>
      </c>
      <c r="AE39" s="212">
        <f t="shared" si="33"/>
        <v>14889</v>
      </c>
      <c r="AF39" s="327">
        <v>25782</v>
      </c>
      <c r="AG39" s="212">
        <v>13984</v>
      </c>
      <c r="AH39" s="213">
        <v>3741</v>
      </c>
      <c r="AI39" s="213">
        <v>1249</v>
      </c>
      <c r="AJ39" s="327">
        <v>3021</v>
      </c>
      <c r="AK39" s="212">
        <v>3383</v>
      </c>
      <c r="AL39" s="213">
        <v>1391</v>
      </c>
      <c r="AM39" s="212">
        <v>24390</v>
      </c>
      <c r="AN39" s="212">
        <f t="shared" si="34"/>
        <v>2000</v>
      </c>
      <c r="AO39" s="212">
        <v>905</v>
      </c>
      <c r="AP39" s="214">
        <v>212</v>
      </c>
      <c r="AQ39" s="213">
        <v>241</v>
      </c>
      <c r="AR39" s="212">
        <f t="shared" si="35"/>
        <v>5131</v>
      </c>
      <c r="AS39" s="212">
        <v>3120</v>
      </c>
      <c r="AT39" s="213">
        <v>368</v>
      </c>
      <c r="AU39" s="213">
        <v>1624</v>
      </c>
      <c r="AV39" s="212">
        <v>1567</v>
      </c>
      <c r="AW39" s="212">
        <v>3131</v>
      </c>
      <c r="AX39" s="214">
        <f t="shared" si="36"/>
        <v>1779</v>
      </c>
      <c r="AY39" s="212">
        <v>894</v>
      </c>
      <c r="AZ39" s="436"/>
    </row>
    <row r="40" spans="1:52" x14ac:dyDescent="0.25">
      <c r="A40" s="17"/>
      <c r="B40" s="29">
        <v>1990</v>
      </c>
      <c r="C40" s="43">
        <v>26</v>
      </c>
      <c r="D40" s="431">
        <v>4210</v>
      </c>
      <c r="E40" s="209">
        <v>17919</v>
      </c>
      <c r="F40" s="432">
        <f t="shared" si="21"/>
        <v>18142.773603039786</v>
      </c>
      <c r="G40" s="437">
        <f t="shared" si="37"/>
        <v>1.0124880631195818</v>
      </c>
      <c r="H40" s="438">
        <f t="shared" si="39"/>
        <v>223.77360303978639</v>
      </c>
      <c r="I40" s="288">
        <f t="shared" si="23"/>
        <v>9.177499438608748E-2</v>
      </c>
      <c r="J40" s="288">
        <f t="shared" si="24"/>
        <v>0.26739241058447222</v>
      </c>
      <c r="K40" s="288">
        <v>0.25800000000000001</v>
      </c>
      <c r="L40" s="435">
        <v>0.28699999999999998</v>
      </c>
      <c r="M40" s="282">
        <f t="shared" si="25"/>
        <v>8.6404351405973204E-2</v>
      </c>
      <c r="N40" s="288">
        <f t="shared" si="26"/>
        <v>9.4685955219540568E-2</v>
      </c>
      <c r="O40" s="288">
        <f t="shared" si="27"/>
        <v>3.5693515556847924E-2</v>
      </c>
      <c r="P40" s="288">
        <f t="shared" si="38"/>
        <v>2.3653284762593877E-2</v>
      </c>
      <c r="Q40" s="288">
        <f t="shared" si="28"/>
        <v>6.0282785693515556E-2</v>
      </c>
      <c r="R40" s="288">
        <f t="shared" si="29"/>
        <v>0.14878739489508222</v>
      </c>
      <c r="S40" s="288">
        <v>0.32500000000000001</v>
      </c>
      <c r="T40" s="288">
        <v>0.71</v>
      </c>
      <c r="U40" s="282">
        <f t="shared" si="30"/>
        <v>0.11177299832830161</v>
      </c>
      <c r="V40" s="282">
        <f t="shared" si="31"/>
        <v>0.32565789473684209</v>
      </c>
      <c r="W40" s="288">
        <v>0.38500000000000001</v>
      </c>
      <c r="X40" s="288">
        <f t="shared" si="32"/>
        <v>0.34322213628084536</v>
      </c>
      <c r="Y40" s="213">
        <v>55024</v>
      </c>
      <c r="Z40" s="439"/>
      <c r="AA40" s="212">
        <v>36817</v>
      </c>
      <c r="AB40" s="212">
        <v>6526</v>
      </c>
      <c r="AC40" s="212">
        <v>160316</v>
      </c>
      <c r="AD40" s="212">
        <v>142768</v>
      </c>
      <c r="AE40" s="212">
        <f t="shared" si="33"/>
        <v>14713</v>
      </c>
      <c r="AF40" s="327">
        <v>26109</v>
      </c>
      <c r="AG40" s="212">
        <v>13852</v>
      </c>
      <c r="AH40" s="213">
        <v>3792</v>
      </c>
      <c r="AI40" s="213">
        <v>1261</v>
      </c>
      <c r="AJ40" s="327">
        <v>3077</v>
      </c>
      <c r="AK40" s="212">
        <v>3317</v>
      </c>
      <c r="AL40" s="213">
        <v>1355</v>
      </c>
      <c r="AM40" s="212">
        <v>23853</v>
      </c>
      <c r="AN40" s="212">
        <f t="shared" si="34"/>
        <v>2030</v>
      </c>
      <c r="AO40" s="212">
        <v>861</v>
      </c>
      <c r="AP40" s="214">
        <v>454</v>
      </c>
      <c r="AQ40" s="213">
        <v>288</v>
      </c>
      <c r="AR40" s="212">
        <f t="shared" si="35"/>
        <v>5210</v>
      </c>
      <c r="AS40" s="212">
        <v>3290</v>
      </c>
      <c r="AT40" s="213">
        <v>387</v>
      </c>
      <c r="AU40" s="213">
        <v>1559</v>
      </c>
      <c r="AV40" s="212">
        <v>1510</v>
      </c>
      <c r="AW40" s="212">
        <v>3180</v>
      </c>
      <c r="AX40" s="214">
        <f t="shared" si="36"/>
        <v>1964</v>
      </c>
      <c r="AY40" s="212">
        <v>865</v>
      </c>
      <c r="AZ40" s="436"/>
    </row>
    <row r="41" spans="1:52" x14ac:dyDescent="0.25">
      <c r="A41" s="17"/>
      <c r="B41" s="29">
        <v>1989</v>
      </c>
      <c r="C41" s="43">
        <v>26</v>
      </c>
      <c r="D41" s="431">
        <v>4212</v>
      </c>
      <c r="E41" s="209">
        <v>17405</v>
      </c>
      <c r="F41" s="432">
        <f t="shared" ref="F41:F72" si="41">((((2/3)+((L41+W41+T41+U41+I41+S41+M41-(1-Q41)-R41-O41)/20))*(AO41*3+AS41*4/3+Y41+(AG41+AW41)*5/6+(AL41+AQ41+AT41)*1/6-AH41*3/2-AI41*7/6-AV41-AU41*2/3-AK41*1/2-AM41*1/3)-(((1/3)-((L41+W41+T41+Q41+N41+S41+J41+V41+M41)/20))*(AH41*17/6+AI41*2+AV41*4/3+AU41*5/6+AM41*1/2+AP41*1/3-AK41*3/2-AO41*1/3-AG41*1/6))))/2</f>
        <v>17446.877494436947</v>
      </c>
      <c r="G41" s="437">
        <f t="shared" si="37"/>
        <v>1.0024060611569634</v>
      </c>
      <c r="H41" s="438">
        <f t="shared" si="39"/>
        <v>41.877494436947018</v>
      </c>
      <c r="I41" s="288">
        <f t="shared" ref="I41:I72" si="42">AE41/AC41</f>
        <v>8.9537782832290844E-2</v>
      </c>
      <c r="J41" s="288">
        <f t="shared" ref="J41:J72" si="43">AE41/Y41</f>
        <v>0.26740692357935991</v>
      </c>
      <c r="K41" s="288">
        <v>0.254</v>
      </c>
      <c r="L41" s="435">
        <v>0.28299999999999997</v>
      </c>
      <c r="M41" s="282">
        <f t="shared" ref="M41:M72" si="44">AG41/AC41</f>
        <v>8.4532565158436074E-2</v>
      </c>
      <c r="N41" s="288">
        <f t="shared" ref="N41:N72" si="45">AR41/Y41</f>
        <v>0.10043855556592329</v>
      </c>
      <c r="O41" s="288">
        <f t="shared" ref="O41:O72" si="46">AX41/Y41</f>
        <v>3.5047121395913032E-2</v>
      </c>
      <c r="P41" s="288">
        <f t="shared" si="38"/>
        <v>2.3507651546868458E-2</v>
      </c>
      <c r="Q41" s="288">
        <f t="shared" ref="Q41:Q72" si="47">AK41/Y41</f>
        <v>5.7534757861341795E-2</v>
      </c>
      <c r="R41" s="288">
        <f t="shared" ref="R41:R72" si="48">AM41/AC41</f>
        <v>0.14778201995838358</v>
      </c>
      <c r="S41" s="288">
        <v>0.32</v>
      </c>
      <c r="T41" s="288">
        <v>0.69499999999999995</v>
      </c>
      <c r="U41" s="282">
        <f t="shared" ref="U41:U72" si="49">E41/AC41</f>
        <v>0.10875881849368568</v>
      </c>
      <c r="V41" s="282">
        <f t="shared" ref="V41:V72" si="50">E41/Y41</f>
        <v>0.32481104786787346</v>
      </c>
      <c r="W41" s="288">
        <v>0.375</v>
      </c>
      <c r="X41" s="288">
        <f t="shared" ref="X41:X72" si="51">Y41/AC41</f>
        <v>0.33483718982959765</v>
      </c>
      <c r="Y41" s="213">
        <v>53585</v>
      </c>
      <c r="Z41" s="439"/>
      <c r="AA41" s="212">
        <v>36293</v>
      </c>
      <c r="AB41" s="212">
        <v>6307</v>
      </c>
      <c r="AC41" s="212">
        <v>160033</v>
      </c>
      <c r="AD41" s="212">
        <v>142821</v>
      </c>
      <c r="AE41" s="212">
        <f t="shared" si="33"/>
        <v>14329</v>
      </c>
      <c r="AF41" s="327">
        <v>26035</v>
      </c>
      <c r="AG41" s="212">
        <v>13528</v>
      </c>
      <c r="AH41" s="213">
        <v>3762</v>
      </c>
      <c r="AI41" s="213">
        <v>1240</v>
      </c>
      <c r="AJ41" s="327">
        <v>3064</v>
      </c>
      <c r="AK41" s="212">
        <v>3083</v>
      </c>
      <c r="AL41" s="213">
        <v>1286</v>
      </c>
      <c r="AM41" s="212">
        <v>23650</v>
      </c>
      <c r="AN41" s="212">
        <f t="shared" ref="AN41:AN72" si="52">AL41+AQ41+AT41</f>
        <v>2030</v>
      </c>
      <c r="AO41" s="212">
        <v>801</v>
      </c>
      <c r="AP41" s="214">
        <v>437</v>
      </c>
      <c r="AQ41" s="213">
        <v>407</v>
      </c>
      <c r="AR41" s="212">
        <f t="shared" ref="AR41:AR72" si="53">AL41+AQ41+AT41+AW41</f>
        <v>5382</v>
      </c>
      <c r="AS41" s="212">
        <v>3116</v>
      </c>
      <c r="AT41" s="213">
        <v>337</v>
      </c>
      <c r="AU41" s="213">
        <v>1626</v>
      </c>
      <c r="AV41" s="212">
        <v>1441</v>
      </c>
      <c r="AW41" s="212">
        <v>3352</v>
      </c>
      <c r="AX41" s="214">
        <f t="shared" si="36"/>
        <v>1878</v>
      </c>
      <c r="AY41" s="212">
        <v>868</v>
      </c>
      <c r="AZ41" s="436"/>
    </row>
    <row r="42" spans="1:52" x14ac:dyDescent="0.25">
      <c r="A42" s="17"/>
      <c r="B42" s="29">
        <v>1988</v>
      </c>
      <c r="C42" s="43">
        <v>26</v>
      </c>
      <c r="D42" s="431">
        <v>4200</v>
      </c>
      <c r="E42" s="209">
        <v>17380</v>
      </c>
      <c r="F42" s="432">
        <f t="shared" si="41"/>
        <v>17629.445321865598</v>
      </c>
      <c r="G42" s="437">
        <f t="shared" si="37"/>
        <v>1.0143524350900806</v>
      </c>
      <c r="H42" s="438">
        <f t="shared" si="39"/>
        <v>249.44532186559809</v>
      </c>
      <c r="I42" s="288">
        <f t="shared" si="42"/>
        <v>8.7225498807880539E-2</v>
      </c>
      <c r="J42" s="288">
        <f t="shared" si="43"/>
        <v>0.25816155988857936</v>
      </c>
      <c r="K42" s="288">
        <v>0.254</v>
      </c>
      <c r="L42" s="435">
        <v>0.28199999999999997</v>
      </c>
      <c r="M42" s="282">
        <f t="shared" si="44"/>
        <v>8.1465679508093858E-2</v>
      </c>
      <c r="N42" s="288">
        <f t="shared" si="45"/>
        <v>0.10711234911792016</v>
      </c>
      <c r="O42" s="288">
        <f t="shared" si="46"/>
        <v>3.3184772516248837E-2</v>
      </c>
      <c r="P42" s="288">
        <f t="shared" si="38"/>
        <v>2.3585142426904255E-2</v>
      </c>
      <c r="Q42" s="288">
        <f t="shared" si="47"/>
        <v>5.9052924791086349E-2</v>
      </c>
      <c r="R42" s="288">
        <f t="shared" si="48"/>
        <v>0.14653657924457272</v>
      </c>
      <c r="S42" s="288">
        <v>0.318</v>
      </c>
      <c r="T42" s="288">
        <v>0.69599999999999995</v>
      </c>
      <c r="U42" s="282">
        <f t="shared" si="49"/>
        <v>0.1090475592922575</v>
      </c>
      <c r="V42" s="282">
        <f t="shared" si="50"/>
        <v>0.32274837511606314</v>
      </c>
      <c r="W42" s="288">
        <v>0.378</v>
      </c>
      <c r="X42" s="288">
        <f t="shared" si="51"/>
        <v>0.33787175304304179</v>
      </c>
      <c r="Y42" s="213">
        <v>53850</v>
      </c>
      <c r="Z42" s="439"/>
      <c r="AA42" s="212">
        <v>36244</v>
      </c>
      <c r="AB42" s="212">
        <v>6386</v>
      </c>
      <c r="AC42" s="212">
        <v>159380</v>
      </c>
      <c r="AD42" s="212">
        <v>142568</v>
      </c>
      <c r="AE42" s="212">
        <f t="shared" si="33"/>
        <v>13902</v>
      </c>
      <c r="AF42" s="327">
        <v>25838</v>
      </c>
      <c r="AG42" s="212">
        <v>12984</v>
      </c>
      <c r="AH42" s="213">
        <v>3759</v>
      </c>
      <c r="AI42" s="213">
        <v>1265</v>
      </c>
      <c r="AJ42" s="327">
        <v>3087</v>
      </c>
      <c r="AK42" s="212">
        <v>3180</v>
      </c>
      <c r="AL42" s="213">
        <v>1262</v>
      </c>
      <c r="AM42" s="212">
        <v>23355</v>
      </c>
      <c r="AN42" s="212">
        <f t="shared" si="52"/>
        <v>2525</v>
      </c>
      <c r="AO42" s="212">
        <v>918</v>
      </c>
      <c r="AP42" s="214">
        <v>370</v>
      </c>
      <c r="AQ42" s="213">
        <v>924</v>
      </c>
      <c r="AR42" s="212">
        <f t="shared" si="53"/>
        <v>5768</v>
      </c>
      <c r="AS42" s="212">
        <v>3301</v>
      </c>
      <c r="AT42" s="213">
        <v>339</v>
      </c>
      <c r="AU42" s="213">
        <v>1630</v>
      </c>
      <c r="AV42" s="212">
        <v>1417</v>
      </c>
      <c r="AW42" s="212">
        <v>3243</v>
      </c>
      <c r="AX42" s="214">
        <f t="shared" si="36"/>
        <v>1787</v>
      </c>
      <c r="AY42" s="212">
        <v>840</v>
      </c>
      <c r="AZ42" s="436"/>
    </row>
    <row r="43" spans="1:52" x14ac:dyDescent="0.25">
      <c r="A43" s="17"/>
      <c r="B43" s="29">
        <v>1987</v>
      </c>
      <c r="C43" s="43">
        <v>26</v>
      </c>
      <c r="D43" s="431">
        <v>4210</v>
      </c>
      <c r="E43" s="209">
        <v>19883</v>
      </c>
      <c r="F43" s="432">
        <f t="shared" si="41"/>
        <v>20205.632818956612</v>
      </c>
      <c r="G43" s="437">
        <f t="shared" si="37"/>
        <v>1.0162265663610428</v>
      </c>
      <c r="H43" s="438">
        <f t="shared" si="39"/>
        <v>322.63281895661203</v>
      </c>
      <c r="I43" s="288">
        <f t="shared" si="42"/>
        <v>9.4063808500389076E-2</v>
      </c>
      <c r="J43" s="288">
        <f t="shared" si="43"/>
        <v>0.254469208407124</v>
      </c>
      <c r="K43" s="288">
        <v>0.26300000000000001</v>
      </c>
      <c r="L43" s="435">
        <v>0.28899999999999998</v>
      </c>
      <c r="M43" s="282">
        <f t="shared" si="44"/>
        <v>8.8863773915836025E-2</v>
      </c>
      <c r="N43" s="288">
        <f t="shared" si="45"/>
        <v>9.0319778126775149E-2</v>
      </c>
      <c r="O43" s="288">
        <f t="shared" si="46"/>
        <v>3.085842216059077E-2</v>
      </c>
      <c r="P43" s="288">
        <f t="shared" si="38"/>
        <v>2.390039648719754E-2</v>
      </c>
      <c r="Q43" s="288">
        <f t="shared" si="47"/>
        <v>7.4481237678350659E-2</v>
      </c>
      <c r="R43" s="288">
        <f t="shared" si="48"/>
        <v>0.15500673163621992</v>
      </c>
      <c r="S43" s="288">
        <v>0.33100000000000002</v>
      </c>
      <c r="T43" s="288">
        <v>0.747</v>
      </c>
      <c r="U43" s="282">
        <f t="shared" si="49"/>
        <v>0.12279369078939242</v>
      </c>
      <c r="V43" s="282">
        <f t="shared" si="50"/>
        <v>0.33219166638821129</v>
      </c>
      <c r="W43" s="288">
        <v>0.41499999999999998</v>
      </c>
      <c r="X43" s="288">
        <f t="shared" si="51"/>
        <v>0.36964711404256373</v>
      </c>
      <c r="Y43" s="213">
        <v>59854</v>
      </c>
      <c r="Z43" s="439"/>
      <c r="AA43" s="212">
        <v>37895</v>
      </c>
      <c r="AB43" s="212">
        <v>6793</v>
      </c>
      <c r="AC43" s="212">
        <v>161922</v>
      </c>
      <c r="AD43" s="212">
        <v>144095</v>
      </c>
      <c r="AE43" s="212">
        <f t="shared" si="33"/>
        <v>15231</v>
      </c>
      <c r="AF43" s="327">
        <v>25748</v>
      </c>
      <c r="AG43" s="212">
        <v>14389</v>
      </c>
      <c r="AH43" s="213">
        <v>3870</v>
      </c>
      <c r="AI43" s="213">
        <v>1110</v>
      </c>
      <c r="AJ43" s="327">
        <v>3124</v>
      </c>
      <c r="AK43" s="212">
        <v>4458</v>
      </c>
      <c r="AL43" s="213">
        <v>1333</v>
      </c>
      <c r="AM43" s="212">
        <v>25099</v>
      </c>
      <c r="AN43" s="212">
        <f t="shared" si="52"/>
        <v>2108</v>
      </c>
      <c r="AO43" s="212">
        <v>842</v>
      </c>
      <c r="AP43" s="214">
        <v>318</v>
      </c>
      <c r="AQ43" s="213">
        <v>356</v>
      </c>
      <c r="AR43" s="212">
        <f t="shared" si="53"/>
        <v>5406</v>
      </c>
      <c r="AS43" s="212">
        <v>3585</v>
      </c>
      <c r="AT43" s="213">
        <v>419</v>
      </c>
      <c r="AU43" s="213">
        <v>1455</v>
      </c>
      <c r="AV43" s="212">
        <v>1529</v>
      </c>
      <c r="AW43" s="212">
        <v>3298</v>
      </c>
      <c r="AX43" s="214">
        <f t="shared" si="36"/>
        <v>1847</v>
      </c>
      <c r="AY43" s="212">
        <v>896</v>
      </c>
      <c r="AZ43" s="436"/>
    </row>
    <row r="44" spans="1:52" x14ac:dyDescent="0.25">
      <c r="A44" s="17"/>
      <c r="B44" s="29">
        <v>1986</v>
      </c>
      <c r="C44" s="43">
        <v>26</v>
      </c>
      <c r="D44" s="431">
        <v>4206</v>
      </c>
      <c r="E44" s="209">
        <v>18545</v>
      </c>
      <c r="F44" s="432">
        <f t="shared" si="41"/>
        <v>18668.639701343374</v>
      </c>
      <c r="G44" s="437">
        <f t="shared" si="37"/>
        <v>1.0066670100481734</v>
      </c>
      <c r="H44" s="438">
        <f t="shared" si="39"/>
        <v>123.63970134337433</v>
      </c>
      <c r="I44" s="288">
        <f t="shared" si="42"/>
        <v>9.3492397020975018E-2</v>
      </c>
      <c r="J44" s="288">
        <f t="shared" si="43"/>
        <v>0.26598868058012026</v>
      </c>
      <c r="K44" s="288">
        <v>0.25800000000000001</v>
      </c>
      <c r="L44" s="435">
        <v>0.28599999999999998</v>
      </c>
      <c r="M44" s="282">
        <f t="shared" si="44"/>
        <v>8.844446654813562E-2</v>
      </c>
      <c r="N44" s="288">
        <f t="shared" si="45"/>
        <v>9.5985143261407849E-2</v>
      </c>
      <c r="O44" s="288">
        <f t="shared" si="46"/>
        <v>3.3463035019455252E-2</v>
      </c>
      <c r="P44" s="288">
        <f t="shared" si="38"/>
        <v>2.4263636250606124E-2</v>
      </c>
      <c r="Q44" s="288">
        <f t="shared" si="47"/>
        <v>6.7438981252210831E-2</v>
      </c>
      <c r="R44" s="288">
        <f t="shared" si="48"/>
        <v>0.15358887963296822</v>
      </c>
      <c r="S44" s="288">
        <v>0.32600000000000001</v>
      </c>
      <c r="T44" s="288">
        <v>0.72099999999999997</v>
      </c>
      <c r="U44" s="282">
        <f t="shared" si="49"/>
        <v>0.11528801800345646</v>
      </c>
      <c r="V44" s="282">
        <f t="shared" si="50"/>
        <v>0.32799787760877253</v>
      </c>
      <c r="W44" s="288">
        <v>0.39500000000000002</v>
      </c>
      <c r="X44" s="288">
        <f t="shared" si="51"/>
        <v>0.35149013415559066</v>
      </c>
      <c r="Y44" s="213">
        <v>56540</v>
      </c>
      <c r="Z44" s="439"/>
      <c r="AA44" s="212">
        <v>36880</v>
      </c>
      <c r="AB44" s="212">
        <v>6511</v>
      </c>
      <c r="AC44" s="212">
        <v>160858</v>
      </c>
      <c r="AD44" s="212">
        <v>143106</v>
      </c>
      <c r="AE44" s="212">
        <f t="shared" si="33"/>
        <v>15039</v>
      </c>
      <c r="AF44" s="327">
        <v>25701</v>
      </c>
      <c r="AG44" s="212">
        <v>14227</v>
      </c>
      <c r="AH44" s="213">
        <v>3903</v>
      </c>
      <c r="AI44" s="213">
        <v>1175</v>
      </c>
      <c r="AJ44" s="327">
        <v>3119</v>
      </c>
      <c r="AK44" s="212">
        <v>3813</v>
      </c>
      <c r="AL44" s="213">
        <v>1323</v>
      </c>
      <c r="AM44" s="212">
        <v>24706</v>
      </c>
      <c r="AN44" s="212">
        <f t="shared" si="52"/>
        <v>1977</v>
      </c>
      <c r="AO44" s="212">
        <v>812</v>
      </c>
      <c r="AP44" s="214">
        <v>272</v>
      </c>
      <c r="AQ44" s="213">
        <v>289</v>
      </c>
      <c r="AR44" s="212">
        <f t="shared" si="53"/>
        <v>5427</v>
      </c>
      <c r="AS44" s="212">
        <v>3312</v>
      </c>
      <c r="AT44" s="213">
        <v>365</v>
      </c>
      <c r="AU44" s="213">
        <v>1515</v>
      </c>
      <c r="AV44" s="212">
        <v>1620</v>
      </c>
      <c r="AW44" s="212">
        <v>3450</v>
      </c>
      <c r="AX44" s="214">
        <f t="shared" si="36"/>
        <v>1892</v>
      </c>
      <c r="AY44" s="212">
        <v>855</v>
      </c>
      <c r="AZ44" s="436"/>
    </row>
    <row r="45" spans="1:52" x14ac:dyDescent="0.25">
      <c r="A45" s="17"/>
      <c r="B45" s="29">
        <v>1985</v>
      </c>
      <c r="C45" s="43">
        <v>26</v>
      </c>
      <c r="D45" s="431">
        <v>4206</v>
      </c>
      <c r="E45" s="209">
        <v>18216</v>
      </c>
      <c r="F45" s="432">
        <f t="shared" si="41"/>
        <v>18438.513115120259</v>
      </c>
      <c r="G45" s="437">
        <f t="shared" si="37"/>
        <v>1.0122152566491138</v>
      </c>
      <c r="H45" s="438">
        <f t="shared" si="39"/>
        <v>222.51311512025859</v>
      </c>
      <c r="I45" s="288">
        <f t="shared" si="42"/>
        <v>9.0674900199600797E-2</v>
      </c>
      <c r="J45" s="288">
        <f t="shared" si="43"/>
        <v>0.25988165257343082</v>
      </c>
      <c r="K45" s="288">
        <v>0.25700000000000001</v>
      </c>
      <c r="L45" s="435">
        <v>0.28100000000000003</v>
      </c>
      <c r="M45" s="282">
        <f t="shared" si="44"/>
        <v>8.6314870259481036E-2</v>
      </c>
      <c r="N45" s="288">
        <f t="shared" si="45"/>
        <v>9.1817580492339596E-2</v>
      </c>
      <c r="O45" s="288">
        <f t="shared" si="46"/>
        <v>3.1052791533332142E-2</v>
      </c>
      <c r="P45" s="288">
        <f t="shared" si="38"/>
        <v>2.5062375249500998E-2</v>
      </c>
      <c r="Q45" s="288">
        <f t="shared" si="47"/>
        <v>6.439387167706527E-2</v>
      </c>
      <c r="R45" s="288">
        <f t="shared" si="48"/>
        <v>0.14003867265469061</v>
      </c>
      <c r="S45" s="288">
        <v>0.32300000000000001</v>
      </c>
      <c r="T45" s="288">
        <v>0.71399999999999997</v>
      </c>
      <c r="U45" s="282">
        <f t="shared" si="49"/>
        <v>0.11362275449101797</v>
      </c>
      <c r="V45" s="282">
        <f t="shared" si="50"/>
        <v>0.32565207286769043</v>
      </c>
      <c r="W45" s="288">
        <v>0.39100000000000001</v>
      </c>
      <c r="X45" s="288">
        <f t="shared" si="51"/>
        <v>0.34890843313373254</v>
      </c>
      <c r="Y45" s="213">
        <v>55937</v>
      </c>
      <c r="Z45" s="439"/>
      <c r="AA45" s="212">
        <v>36778</v>
      </c>
      <c r="AB45" s="212">
        <v>6423</v>
      </c>
      <c r="AC45" s="212">
        <v>160320</v>
      </c>
      <c r="AD45" s="212">
        <v>143075</v>
      </c>
      <c r="AE45" s="212">
        <f t="shared" si="33"/>
        <v>14537</v>
      </c>
      <c r="AF45" s="327">
        <v>25788</v>
      </c>
      <c r="AG45" s="212">
        <v>13838</v>
      </c>
      <c r="AH45" s="213">
        <v>4018</v>
      </c>
      <c r="AI45" s="213">
        <v>1144</v>
      </c>
      <c r="AJ45" s="327">
        <v>3293</v>
      </c>
      <c r="AK45" s="212">
        <v>3602</v>
      </c>
      <c r="AL45" s="213">
        <v>1140</v>
      </c>
      <c r="AM45" s="212">
        <v>22451</v>
      </c>
      <c r="AN45" s="212">
        <f t="shared" si="52"/>
        <v>1712</v>
      </c>
      <c r="AO45" s="212">
        <v>699</v>
      </c>
      <c r="AP45" s="214">
        <v>306</v>
      </c>
      <c r="AQ45" s="213">
        <v>227</v>
      </c>
      <c r="AR45" s="212">
        <f t="shared" si="53"/>
        <v>5136</v>
      </c>
      <c r="AS45" s="212">
        <v>3097</v>
      </c>
      <c r="AT45" s="213">
        <v>345</v>
      </c>
      <c r="AU45" s="213">
        <v>1549</v>
      </c>
      <c r="AV45" s="212">
        <v>1431</v>
      </c>
      <c r="AW45" s="212">
        <v>3424</v>
      </c>
      <c r="AX45" s="214">
        <f t="shared" si="36"/>
        <v>1737</v>
      </c>
      <c r="AY45" s="212">
        <v>965</v>
      </c>
      <c r="AZ45" s="436"/>
    </row>
    <row r="46" spans="1:52" x14ac:dyDescent="0.25">
      <c r="A46" s="17"/>
      <c r="B46" s="29">
        <v>1984</v>
      </c>
      <c r="C46" s="43">
        <v>26</v>
      </c>
      <c r="D46" s="431">
        <v>4210</v>
      </c>
      <c r="E46" s="209">
        <v>17921</v>
      </c>
      <c r="F46" s="432">
        <f t="shared" si="41"/>
        <v>17984.157471266935</v>
      </c>
      <c r="G46" s="437">
        <f t="shared" si="37"/>
        <v>1.0035242157952644</v>
      </c>
      <c r="H46" s="438">
        <f t="shared" si="39"/>
        <v>63.157471266935318</v>
      </c>
      <c r="I46" s="288">
        <f t="shared" si="42"/>
        <v>8.7116824234271265E-2</v>
      </c>
      <c r="J46" s="288">
        <f t="shared" si="43"/>
        <v>0.25277386244533595</v>
      </c>
      <c r="K46" s="288">
        <v>0.26</v>
      </c>
      <c r="L46" s="435">
        <v>0.28599999999999998</v>
      </c>
      <c r="M46" s="282">
        <f t="shared" si="44"/>
        <v>8.2956541235379849E-2</v>
      </c>
      <c r="N46" s="288">
        <f t="shared" si="45"/>
        <v>9.4925729155372437E-2</v>
      </c>
      <c r="O46" s="288">
        <f t="shared" si="46"/>
        <v>3.2961075571939717E-2</v>
      </c>
      <c r="P46" s="288">
        <f t="shared" si="38"/>
        <v>2.4338901137227059E-2</v>
      </c>
      <c r="Q46" s="288">
        <f t="shared" si="47"/>
        <v>5.8874552748563375E-2</v>
      </c>
      <c r="R46" s="288">
        <f t="shared" si="48"/>
        <v>0.14012929262733081</v>
      </c>
      <c r="S46" s="288">
        <v>0.32300000000000001</v>
      </c>
      <c r="T46" s="288">
        <v>0.70799999999999996</v>
      </c>
      <c r="U46" s="282">
        <f t="shared" si="49"/>
        <v>0.1116114245855287</v>
      </c>
      <c r="V46" s="282">
        <f t="shared" si="50"/>
        <v>0.32384618164733092</v>
      </c>
      <c r="W46" s="288">
        <v>0.38500000000000001</v>
      </c>
      <c r="X46" s="288">
        <f t="shared" si="51"/>
        <v>0.34464332424049926</v>
      </c>
      <c r="Y46" s="213">
        <v>55338</v>
      </c>
      <c r="Z46" s="439"/>
      <c r="AA46" s="212">
        <v>37381</v>
      </c>
      <c r="AB46" s="212">
        <v>6213</v>
      </c>
      <c r="AC46" s="212">
        <v>160566</v>
      </c>
      <c r="AD46" s="212">
        <v>143829</v>
      </c>
      <c r="AE46" s="212">
        <f t="shared" si="33"/>
        <v>13988</v>
      </c>
      <c r="AF46" s="327">
        <v>26925</v>
      </c>
      <c r="AG46" s="212">
        <v>13320</v>
      </c>
      <c r="AH46" s="213">
        <v>3908</v>
      </c>
      <c r="AI46" s="213">
        <v>1286</v>
      </c>
      <c r="AJ46" s="327">
        <v>3193</v>
      </c>
      <c r="AK46" s="212">
        <v>3258</v>
      </c>
      <c r="AL46" s="213">
        <v>1129</v>
      </c>
      <c r="AM46" s="212">
        <v>22500</v>
      </c>
      <c r="AN46" s="212">
        <f t="shared" si="52"/>
        <v>1726</v>
      </c>
      <c r="AO46" s="212">
        <v>668</v>
      </c>
      <c r="AP46" s="214">
        <v>313</v>
      </c>
      <c r="AQ46" s="213">
        <v>283</v>
      </c>
      <c r="AR46" s="212">
        <f t="shared" si="53"/>
        <v>5253</v>
      </c>
      <c r="AS46" s="212">
        <v>3032</v>
      </c>
      <c r="AT46" s="213">
        <v>314</v>
      </c>
      <c r="AU46" s="213">
        <v>1435</v>
      </c>
      <c r="AV46" s="212">
        <v>1511</v>
      </c>
      <c r="AW46" s="212">
        <v>3527</v>
      </c>
      <c r="AX46" s="214">
        <f t="shared" si="36"/>
        <v>1824</v>
      </c>
      <c r="AY46" s="212">
        <v>985</v>
      </c>
      <c r="AZ46" s="436"/>
    </row>
    <row r="47" spans="1:52" x14ac:dyDescent="0.25">
      <c r="A47" s="17"/>
      <c r="B47" s="29">
        <v>1983</v>
      </c>
      <c r="C47" s="43">
        <v>26</v>
      </c>
      <c r="D47" s="431">
        <v>4218</v>
      </c>
      <c r="E47" s="209">
        <v>18170</v>
      </c>
      <c r="F47" s="432">
        <f t="shared" si="41"/>
        <v>18395.774262490428</v>
      </c>
      <c r="G47" s="437">
        <f t="shared" si="37"/>
        <v>1.0124256611166993</v>
      </c>
      <c r="H47" s="438">
        <f t="shared" si="39"/>
        <v>225.77426249042765</v>
      </c>
      <c r="I47" s="288">
        <f t="shared" si="42"/>
        <v>8.8628085795224604E-2</v>
      </c>
      <c r="J47" s="288">
        <f t="shared" si="43"/>
        <v>0.25476510067114094</v>
      </c>
      <c r="K47" s="288">
        <v>0.26100000000000001</v>
      </c>
      <c r="L47" s="435">
        <v>0.28499999999999998</v>
      </c>
      <c r="M47" s="282">
        <f t="shared" si="44"/>
        <v>8.4163994645581053E-2</v>
      </c>
      <c r="N47" s="288">
        <f t="shared" si="45"/>
        <v>9.2366890380313205E-2</v>
      </c>
      <c r="O47" s="288">
        <f t="shared" si="46"/>
        <v>3.7798657718120805E-2</v>
      </c>
      <c r="P47" s="288">
        <f t="shared" si="38"/>
        <v>2.5097282321078353E-2</v>
      </c>
      <c r="Q47" s="288">
        <f t="shared" si="47"/>
        <v>5.9078299776286355E-2</v>
      </c>
      <c r="R47" s="288">
        <f t="shared" si="48"/>
        <v>0.13520530461040375</v>
      </c>
      <c r="S47" s="288">
        <v>0.32500000000000001</v>
      </c>
      <c r="T47" s="288">
        <v>0.71399999999999997</v>
      </c>
      <c r="U47" s="282">
        <f t="shared" si="49"/>
        <v>0.11312766553559754</v>
      </c>
      <c r="V47" s="282">
        <f t="shared" si="50"/>
        <v>0.32519015659955258</v>
      </c>
      <c r="W47" s="288">
        <v>0.38900000000000001</v>
      </c>
      <c r="X47" s="288">
        <f t="shared" si="51"/>
        <v>0.34788158017619775</v>
      </c>
      <c r="Y47" s="213">
        <v>55875</v>
      </c>
      <c r="Z47" s="439"/>
      <c r="AA47" s="212">
        <v>37443</v>
      </c>
      <c r="AB47" s="212">
        <v>6463</v>
      </c>
      <c r="AC47" s="212">
        <v>160615</v>
      </c>
      <c r="AD47" s="212">
        <v>143538</v>
      </c>
      <c r="AE47" s="212">
        <f t="shared" si="33"/>
        <v>14235</v>
      </c>
      <c r="AF47" s="327">
        <v>26646</v>
      </c>
      <c r="AG47" s="212">
        <v>13518</v>
      </c>
      <c r="AH47" s="213">
        <v>4031</v>
      </c>
      <c r="AI47" s="213">
        <v>1256</v>
      </c>
      <c r="AJ47" s="327">
        <v>3296</v>
      </c>
      <c r="AK47" s="212">
        <v>3301</v>
      </c>
      <c r="AL47" s="213">
        <v>1076</v>
      </c>
      <c r="AM47" s="212">
        <v>21716</v>
      </c>
      <c r="AN47" s="212">
        <f t="shared" si="52"/>
        <v>1663</v>
      </c>
      <c r="AO47" s="212">
        <v>717</v>
      </c>
      <c r="AP47" s="214">
        <v>493</v>
      </c>
      <c r="AQ47" s="213">
        <v>266</v>
      </c>
      <c r="AR47" s="212">
        <f t="shared" si="53"/>
        <v>5161</v>
      </c>
      <c r="AS47" s="212">
        <v>3325</v>
      </c>
      <c r="AT47" s="213">
        <v>321</v>
      </c>
      <c r="AU47" s="213">
        <v>1561</v>
      </c>
      <c r="AV47" s="212">
        <v>1619</v>
      </c>
      <c r="AW47" s="212">
        <v>3498</v>
      </c>
      <c r="AX47" s="214">
        <f t="shared" si="36"/>
        <v>2112</v>
      </c>
      <c r="AY47" s="212">
        <v>1033</v>
      </c>
      <c r="AZ47" s="436"/>
    </row>
    <row r="48" spans="1:52" x14ac:dyDescent="0.25">
      <c r="A48" s="17"/>
      <c r="B48" s="29">
        <v>1982</v>
      </c>
      <c r="C48" s="43">
        <v>26</v>
      </c>
      <c r="D48" s="431">
        <v>4214</v>
      </c>
      <c r="E48" s="209">
        <v>18110</v>
      </c>
      <c r="F48" s="432">
        <f t="shared" si="41"/>
        <v>18398.278056664327</v>
      </c>
      <c r="G48" s="437">
        <f t="shared" si="37"/>
        <v>1.0159181698875939</v>
      </c>
      <c r="H48" s="438">
        <f t="shared" si="39"/>
        <v>288.27805666432687</v>
      </c>
      <c r="I48" s="288">
        <f t="shared" si="42"/>
        <v>8.6770036746449494E-2</v>
      </c>
      <c r="J48" s="288">
        <f t="shared" si="43"/>
        <v>0.24948243860651056</v>
      </c>
      <c r="K48" s="288">
        <v>0.26100000000000001</v>
      </c>
      <c r="L48" s="435">
        <v>0.28399999999999997</v>
      </c>
      <c r="M48" s="282">
        <f t="shared" si="44"/>
        <v>8.2567782302115408E-2</v>
      </c>
      <c r="N48" s="288">
        <f t="shared" si="45"/>
        <v>9.0983723586521986E-2</v>
      </c>
      <c r="O48" s="288">
        <f t="shared" si="46"/>
        <v>3.7032410051399199E-2</v>
      </c>
      <c r="P48" s="288">
        <f t="shared" si="38"/>
        <v>2.4239000893832557E-2</v>
      </c>
      <c r="Q48" s="288">
        <f t="shared" si="47"/>
        <v>6.0304825813820677E-2</v>
      </c>
      <c r="R48" s="288">
        <f t="shared" si="48"/>
        <v>0.13172236567682988</v>
      </c>
      <c r="S48" s="288">
        <v>0.32400000000000001</v>
      </c>
      <c r="T48" s="288">
        <v>0.71299999999999997</v>
      </c>
      <c r="U48" s="282">
        <f t="shared" si="49"/>
        <v>0.11241185817856789</v>
      </c>
      <c r="V48" s="282">
        <f t="shared" si="50"/>
        <v>0.32320816676185038</v>
      </c>
      <c r="W48" s="288">
        <v>0.38900000000000001</v>
      </c>
      <c r="X48" s="288">
        <f t="shared" si="51"/>
        <v>0.34780017876651109</v>
      </c>
      <c r="Y48" s="213">
        <v>56032</v>
      </c>
      <c r="Z48" s="439"/>
      <c r="AA48" s="212">
        <v>37651</v>
      </c>
      <c r="AB48" s="212">
        <v>6316</v>
      </c>
      <c r="AC48" s="212">
        <v>161104</v>
      </c>
      <c r="AD48" s="212">
        <v>144149</v>
      </c>
      <c r="AE48" s="212">
        <f t="shared" si="33"/>
        <v>13979</v>
      </c>
      <c r="AF48" s="327">
        <v>26992</v>
      </c>
      <c r="AG48" s="212">
        <v>13302</v>
      </c>
      <c r="AH48" s="213">
        <v>3905</v>
      </c>
      <c r="AI48" s="213">
        <v>1221</v>
      </c>
      <c r="AJ48" s="327">
        <v>3147</v>
      </c>
      <c r="AK48" s="212">
        <v>3379</v>
      </c>
      <c r="AL48" s="213">
        <v>1091</v>
      </c>
      <c r="AM48" s="212">
        <v>21221</v>
      </c>
      <c r="AN48" s="212">
        <f t="shared" si="52"/>
        <v>1646</v>
      </c>
      <c r="AO48" s="212">
        <v>677</v>
      </c>
      <c r="AP48" s="214">
        <v>457</v>
      </c>
      <c r="AQ48" s="213">
        <v>256</v>
      </c>
      <c r="AR48" s="212">
        <f t="shared" si="53"/>
        <v>5098</v>
      </c>
      <c r="AS48" s="212">
        <v>3176</v>
      </c>
      <c r="AT48" s="213">
        <v>299</v>
      </c>
      <c r="AU48" s="213">
        <v>1740</v>
      </c>
      <c r="AV48" s="212">
        <v>1618</v>
      </c>
      <c r="AW48" s="212">
        <v>3452</v>
      </c>
      <c r="AX48" s="214">
        <f t="shared" si="36"/>
        <v>2075</v>
      </c>
      <c r="AY48" s="212">
        <v>964</v>
      </c>
      <c r="AZ48" s="436"/>
    </row>
    <row r="49" spans="1:52" x14ac:dyDescent="0.25">
      <c r="A49" s="17"/>
      <c r="B49" s="29">
        <v>1981</v>
      </c>
      <c r="C49" s="43">
        <v>26</v>
      </c>
      <c r="D49" s="431">
        <v>2788</v>
      </c>
      <c r="E49" s="209">
        <v>11147</v>
      </c>
      <c r="F49" s="432">
        <f t="shared" si="41"/>
        <v>11325.828961595242</v>
      </c>
      <c r="G49" s="437">
        <f t="shared" si="37"/>
        <v>1.0160427883372425</v>
      </c>
      <c r="H49" s="438">
        <f t="shared" si="39"/>
        <v>178.82896159524171</v>
      </c>
      <c r="I49" s="288">
        <f t="shared" si="42"/>
        <v>8.8127526158727765E-2</v>
      </c>
      <c r="J49" s="288">
        <f t="shared" si="43"/>
        <v>0.26802228732264921</v>
      </c>
      <c r="K49" s="288">
        <v>0.25600000000000001</v>
      </c>
      <c r="L49" s="435">
        <v>0.27900000000000003</v>
      </c>
      <c r="M49" s="282">
        <f t="shared" si="44"/>
        <v>8.37457031692668E-2</v>
      </c>
      <c r="N49" s="288">
        <f t="shared" si="45"/>
        <v>9.6760296398414616E-2</v>
      </c>
      <c r="O49" s="288">
        <f t="shared" si="46"/>
        <v>4.0381411913378136E-2</v>
      </c>
      <c r="P49" s="288">
        <f t="shared" si="38"/>
        <v>2.5157707853284479E-2</v>
      </c>
      <c r="Q49" s="288">
        <f t="shared" si="47"/>
        <v>5.1151703142052959E-2</v>
      </c>
      <c r="R49" s="288">
        <f t="shared" si="48"/>
        <v>0.12500472179201449</v>
      </c>
      <c r="S49" s="288">
        <v>0.32</v>
      </c>
      <c r="T49" s="288">
        <v>0.68899999999999995</v>
      </c>
      <c r="U49" s="282">
        <f t="shared" si="49"/>
        <v>0.10526763117138216</v>
      </c>
      <c r="V49" s="282">
        <f t="shared" si="50"/>
        <v>0.32015049686943536</v>
      </c>
      <c r="W49" s="288">
        <v>0.36899999999999999</v>
      </c>
      <c r="X49" s="288">
        <f t="shared" si="51"/>
        <v>0.32880670872209422</v>
      </c>
      <c r="Y49" s="213">
        <v>34818</v>
      </c>
      <c r="Z49" s="439"/>
      <c r="AA49" s="212">
        <v>24157</v>
      </c>
      <c r="AB49" s="212">
        <v>4000</v>
      </c>
      <c r="AC49" s="212">
        <v>105892</v>
      </c>
      <c r="AD49" s="212">
        <v>94467</v>
      </c>
      <c r="AE49" s="212">
        <f t="shared" si="33"/>
        <v>9332</v>
      </c>
      <c r="AF49" s="327">
        <v>17717</v>
      </c>
      <c r="AG49" s="212">
        <v>8868</v>
      </c>
      <c r="AH49" s="213">
        <v>2664</v>
      </c>
      <c r="AI49" s="213">
        <v>829</v>
      </c>
      <c r="AJ49" s="327">
        <v>2208</v>
      </c>
      <c r="AK49" s="212">
        <v>1781</v>
      </c>
      <c r="AL49" s="213">
        <v>715</v>
      </c>
      <c r="AM49" s="212">
        <v>13237</v>
      </c>
      <c r="AN49" s="212">
        <f t="shared" si="52"/>
        <v>1065</v>
      </c>
      <c r="AO49" s="212">
        <v>464</v>
      </c>
      <c r="AP49" s="214">
        <v>307</v>
      </c>
      <c r="AQ49" s="213">
        <v>181</v>
      </c>
      <c r="AR49" s="212">
        <f t="shared" si="53"/>
        <v>3369</v>
      </c>
      <c r="AS49" s="212">
        <v>2021</v>
      </c>
      <c r="AT49" s="213">
        <v>169</v>
      </c>
      <c r="AU49" s="213">
        <v>1252</v>
      </c>
      <c r="AV49" s="212">
        <v>1099</v>
      </c>
      <c r="AW49" s="212">
        <v>2304</v>
      </c>
      <c r="AX49" s="214">
        <f t="shared" si="36"/>
        <v>1406</v>
      </c>
      <c r="AY49" s="212">
        <v>659</v>
      </c>
      <c r="AZ49" s="436"/>
    </row>
    <row r="50" spans="1:52" x14ac:dyDescent="0.25">
      <c r="A50" s="17"/>
      <c r="B50" s="29">
        <v>1980</v>
      </c>
      <c r="C50" s="43">
        <v>26</v>
      </c>
      <c r="D50" s="431">
        <v>4210</v>
      </c>
      <c r="E50" s="209">
        <v>18053</v>
      </c>
      <c r="F50" s="432">
        <f t="shared" si="41"/>
        <v>18318.303593418023</v>
      </c>
      <c r="G50" s="437">
        <f t="shared" si="37"/>
        <v>1.0146958175050143</v>
      </c>
      <c r="H50" s="438">
        <f t="shared" si="39"/>
        <v>265.3035934180225</v>
      </c>
      <c r="I50" s="288">
        <f t="shared" si="42"/>
        <v>8.5894175299299047E-2</v>
      </c>
      <c r="J50" s="288">
        <f t="shared" si="43"/>
        <v>0.24770133447819398</v>
      </c>
      <c r="K50" s="288">
        <v>0.26500000000000001</v>
      </c>
      <c r="L50" s="435">
        <v>0.28699999999999998</v>
      </c>
      <c r="M50" s="282">
        <f t="shared" si="44"/>
        <v>8.1818745735376217E-2</v>
      </c>
      <c r="N50" s="288">
        <f t="shared" si="45"/>
        <v>9.2858931701906913E-2</v>
      </c>
      <c r="O50" s="288">
        <f t="shared" si="46"/>
        <v>3.6206218024399842E-2</v>
      </c>
      <c r="P50" s="288">
        <f t="shared" si="38"/>
        <v>2.5519508715340238E-2</v>
      </c>
      <c r="Q50" s="288">
        <f t="shared" si="47"/>
        <v>5.5221637866265966E-2</v>
      </c>
      <c r="R50" s="288">
        <f t="shared" si="48"/>
        <v>0.12537683766515725</v>
      </c>
      <c r="S50" s="288">
        <v>0.32600000000000001</v>
      </c>
      <c r="T50" s="288">
        <v>0.71399999999999997</v>
      </c>
      <c r="U50" s="282">
        <f t="shared" si="49"/>
        <v>0.11198436821537125</v>
      </c>
      <c r="V50" s="282">
        <f t="shared" si="50"/>
        <v>0.32294014525419484</v>
      </c>
      <c r="W50" s="288">
        <v>0.38800000000000001</v>
      </c>
      <c r="X50" s="288">
        <f t="shared" si="51"/>
        <v>0.34676508901432912</v>
      </c>
      <c r="Y50" s="213">
        <v>55902</v>
      </c>
      <c r="Z50" s="439"/>
      <c r="AA50" s="212">
        <v>38144</v>
      </c>
      <c r="AB50" s="212">
        <v>6345</v>
      </c>
      <c r="AC50" s="212">
        <v>161210</v>
      </c>
      <c r="AD50" s="212">
        <v>144160</v>
      </c>
      <c r="AE50" s="212">
        <f t="shared" si="33"/>
        <v>13847</v>
      </c>
      <c r="AF50" s="327">
        <v>27636</v>
      </c>
      <c r="AG50" s="212">
        <v>13190</v>
      </c>
      <c r="AH50" s="213">
        <v>4114</v>
      </c>
      <c r="AI50" s="213">
        <v>1296</v>
      </c>
      <c r="AJ50" s="327">
        <v>3362</v>
      </c>
      <c r="AK50" s="212">
        <v>3087</v>
      </c>
      <c r="AL50" s="213">
        <v>1031</v>
      </c>
      <c r="AM50" s="212">
        <v>20212</v>
      </c>
      <c r="AN50" s="212">
        <f t="shared" si="52"/>
        <v>1582</v>
      </c>
      <c r="AO50" s="212">
        <v>657</v>
      </c>
      <c r="AP50" s="214">
        <v>414</v>
      </c>
      <c r="AQ50" s="213">
        <v>257</v>
      </c>
      <c r="AR50" s="212">
        <f t="shared" si="53"/>
        <v>5191</v>
      </c>
      <c r="AS50" s="212">
        <v>3294</v>
      </c>
      <c r="AT50" s="213">
        <v>294</v>
      </c>
      <c r="AU50" s="213">
        <v>1883</v>
      </c>
      <c r="AV50" s="212">
        <v>1610</v>
      </c>
      <c r="AW50" s="212">
        <v>3609</v>
      </c>
      <c r="AX50" s="214">
        <f t="shared" si="36"/>
        <v>2024</v>
      </c>
      <c r="AY50" s="212">
        <v>1076</v>
      </c>
      <c r="AZ50" s="436"/>
    </row>
    <row r="51" spans="1:52" x14ac:dyDescent="0.25">
      <c r="A51" s="17"/>
      <c r="B51" s="29">
        <v>1979</v>
      </c>
      <c r="C51" s="43">
        <v>26</v>
      </c>
      <c r="D51" s="431">
        <v>4196</v>
      </c>
      <c r="E51" s="209">
        <v>18713</v>
      </c>
      <c r="F51" s="432">
        <f t="shared" si="41"/>
        <v>18830.465435571961</v>
      </c>
      <c r="G51" s="437">
        <f t="shared" si="37"/>
        <v>1.0062772102587485</v>
      </c>
      <c r="H51" s="438">
        <f t="shared" si="39"/>
        <v>117.46543557196128</v>
      </c>
      <c r="I51" s="288">
        <f t="shared" si="42"/>
        <v>8.9507289029667411E-2</v>
      </c>
      <c r="J51" s="288">
        <f t="shared" si="43"/>
        <v>0.25292034462709445</v>
      </c>
      <c r="K51" s="288">
        <v>0.26500000000000001</v>
      </c>
      <c r="L51" s="435">
        <v>0.28599999999999998</v>
      </c>
      <c r="M51" s="282">
        <f t="shared" si="44"/>
        <v>8.4805896070533363E-2</v>
      </c>
      <c r="N51" s="288">
        <f t="shared" si="45"/>
        <v>9.3116267596948396E-2</v>
      </c>
      <c r="O51" s="288">
        <f t="shared" si="46"/>
        <v>3.5643180576845145E-2</v>
      </c>
      <c r="P51" s="288">
        <f t="shared" si="38"/>
        <v>2.5570838893115014E-2</v>
      </c>
      <c r="Q51" s="288">
        <f t="shared" si="47"/>
        <v>6.0485931250770827E-2</v>
      </c>
      <c r="R51" s="288">
        <f t="shared" si="48"/>
        <v>0.12492361795258701</v>
      </c>
      <c r="S51" s="288">
        <v>0.33</v>
      </c>
      <c r="T51" s="288">
        <v>0.72699999999999998</v>
      </c>
      <c r="U51" s="282">
        <f t="shared" si="49"/>
        <v>0.11668059210116101</v>
      </c>
      <c r="V51" s="282">
        <f t="shared" si="50"/>
        <v>0.32970382507884488</v>
      </c>
      <c r="W51" s="288">
        <v>0.39700000000000002</v>
      </c>
      <c r="X51" s="288">
        <f t="shared" si="51"/>
        <v>0.35389517265460352</v>
      </c>
      <c r="Y51" s="213">
        <v>56757</v>
      </c>
      <c r="Z51" s="439"/>
      <c r="AA51" s="212">
        <v>37911</v>
      </c>
      <c r="AB51" s="212">
        <v>6415</v>
      </c>
      <c r="AC51" s="212">
        <v>160378</v>
      </c>
      <c r="AD51" s="212">
        <v>142792</v>
      </c>
      <c r="AE51" s="212">
        <f t="shared" si="33"/>
        <v>14355</v>
      </c>
      <c r="AF51" s="327">
        <v>26997</v>
      </c>
      <c r="AG51" s="212">
        <v>13601</v>
      </c>
      <c r="AH51" s="213">
        <v>4101</v>
      </c>
      <c r="AI51" s="213">
        <v>1314</v>
      </c>
      <c r="AJ51" s="327">
        <v>3326</v>
      </c>
      <c r="AK51" s="212">
        <v>3433</v>
      </c>
      <c r="AL51" s="213">
        <v>1146</v>
      </c>
      <c r="AM51" s="212">
        <v>20035</v>
      </c>
      <c r="AN51" s="212">
        <f t="shared" si="52"/>
        <v>1654</v>
      </c>
      <c r="AO51" s="212">
        <v>754</v>
      </c>
      <c r="AP51" s="214">
        <v>426</v>
      </c>
      <c r="AQ51" s="213">
        <v>166</v>
      </c>
      <c r="AR51" s="212">
        <f t="shared" si="53"/>
        <v>5285</v>
      </c>
      <c r="AS51" s="212">
        <v>2982</v>
      </c>
      <c r="AT51" s="213">
        <v>342</v>
      </c>
      <c r="AU51" s="213">
        <v>1896</v>
      </c>
      <c r="AV51" s="212">
        <v>1597</v>
      </c>
      <c r="AW51" s="212">
        <v>3631</v>
      </c>
      <c r="AX51" s="214">
        <f t="shared" si="36"/>
        <v>2023</v>
      </c>
      <c r="AY51" s="212">
        <v>1066</v>
      </c>
      <c r="AZ51" s="436"/>
    </row>
    <row r="52" spans="1:52" s="27" customFormat="1" x14ac:dyDescent="0.25">
      <c r="A52" s="17"/>
      <c r="B52" s="29">
        <v>1978</v>
      </c>
      <c r="C52" s="43">
        <v>26</v>
      </c>
      <c r="D52" s="431">
        <v>4204</v>
      </c>
      <c r="E52" s="209">
        <v>17251</v>
      </c>
      <c r="F52" s="432">
        <f t="shared" si="41"/>
        <v>17802.183836498152</v>
      </c>
      <c r="G52" s="440">
        <f t="shared" si="37"/>
        <v>1.031950833951548</v>
      </c>
      <c r="H52" s="438">
        <f t="shared" si="39"/>
        <v>551.18383649815223</v>
      </c>
      <c r="I52" s="288">
        <f t="shared" si="42"/>
        <v>9.0067340067340074E-2</v>
      </c>
      <c r="J52" s="288">
        <f t="shared" si="43"/>
        <v>0.26749001902914071</v>
      </c>
      <c r="K52" s="288">
        <v>0.25800000000000001</v>
      </c>
      <c r="L52" s="435">
        <v>0.28000000000000003</v>
      </c>
      <c r="M52" s="282">
        <f t="shared" si="44"/>
        <v>8.5217850143223278E-2</v>
      </c>
      <c r="N52" s="288">
        <f t="shared" si="45"/>
        <v>9.7776202380508187E-2</v>
      </c>
      <c r="O52" s="288">
        <f t="shared" si="46"/>
        <v>3.9009738442595428E-2</v>
      </c>
      <c r="P52" s="288">
        <f t="shared" si="38"/>
        <v>2.4096688275792755E-2</v>
      </c>
      <c r="Q52" s="288">
        <f t="shared" si="47"/>
        <v>5.5147196000149251E-2</v>
      </c>
      <c r="R52" s="288">
        <f t="shared" si="48"/>
        <v>0.12599879390924168</v>
      </c>
      <c r="S52" s="288">
        <v>0.32300000000000001</v>
      </c>
      <c r="T52" s="288">
        <v>0.70199999999999996</v>
      </c>
      <c r="U52" s="282">
        <f t="shared" si="49"/>
        <v>0.10836599829137143</v>
      </c>
      <c r="V52" s="282">
        <f t="shared" si="50"/>
        <v>0.32183500615648669</v>
      </c>
      <c r="W52" s="288">
        <v>0.379</v>
      </c>
      <c r="X52" s="288">
        <f t="shared" si="51"/>
        <v>0.33671290014573596</v>
      </c>
      <c r="Y52" s="213">
        <v>53602</v>
      </c>
      <c r="Z52" s="439"/>
      <c r="AA52" s="212">
        <v>36508</v>
      </c>
      <c r="AB52" s="212">
        <v>6186</v>
      </c>
      <c r="AC52" s="212">
        <v>159192</v>
      </c>
      <c r="AD52" s="212">
        <v>141567</v>
      </c>
      <c r="AE52" s="212">
        <f t="shared" si="33"/>
        <v>14338</v>
      </c>
      <c r="AF52" s="327">
        <v>26346</v>
      </c>
      <c r="AG52" s="212">
        <v>13566</v>
      </c>
      <c r="AH52" s="213">
        <v>3836</v>
      </c>
      <c r="AI52" s="213">
        <v>1274</v>
      </c>
      <c r="AJ52" s="327">
        <v>3076</v>
      </c>
      <c r="AK52" s="212">
        <v>2956</v>
      </c>
      <c r="AL52" s="213">
        <v>1054</v>
      </c>
      <c r="AM52" s="212">
        <v>20058</v>
      </c>
      <c r="AN52" s="212">
        <f t="shared" si="52"/>
        <v>1623</v>
      </c>
      <c r="AO52" s="212">
        <v>772</v>
      </c>
      <c r="AP52" s="214">
        <v>475</v>
      </c>
      <c r="AQ52" s="213">
        <v>273</v>
      </c>
      <c r="AR52" s="212">
        <f t="shared" si="53"/>
        <v>5241</v>
      </c>
      <c r="AS52" s="212">
        <v>3004</v>
      </c>
      <c r="AT52" s="213">
        <v>296</v>
      </c>
      <c r="AU52" s="213">
        <v>1986</v>
      </c>
      <c r="AV52" s="212">
        <v>1616</v>
      </c>
      <c r="AW52" s="212">
        <v>3618</v>
      </c>
      <c r="AX52" s="214">
        <f t="shared" si="36"/>
        <v>2091</v>
      </c>
      <c r="AY52" s="212">
        <v>1020</v>
      </c>
      <c r="AZ52" s="436"/>
    </row>
    <row r="53" spans="1:52" x14ac:dyDescent="0.25">
      <c r="A53" s="17"/>
      <c r="B53" s="29">
        <v>1977</v>
      </c>
      <c r="C53" s="43">
        <v>26</v>
      </c>
      <c r="D53" s="431">
        <v>4206</v>
      </c>
      <c r="E53" s="209">
        <v>18803</v>
      </c>
      <c r="F53" s="432">
        <f t="shared" si="41"/>
        <v>19205.037333929755</v>
      </c>
      <c r="G53" s="440">
        <f t="shared" si="37"/>
        <v>1.0213815526208454</v>
      </c>
      <c r="H53" s="438">
        <f t="shared" si="39"/>
        <v>402.03733392975482</v>
      </c>
      <c r="I53" s="288">
        <f t="shared" si="42"/>
        <v>9.0054287606702699E-2</v>
      </c>
      <c r="J53" s="288">
        <f t="shared" si="43"/>
        <v>0.25191341991341992</v>
      </c>
      <c r="K53" s="288">
        <v>0.26400000000000001</v>
      </c>
      <c r="L53" s="435">
        <v>0.28699999999999998</v>
      </c>
      <c r="M53" s="282">
        <f t="shared" si="44"/>
        <v>8.5157879750165588E-2</v>
      </c>
      <c r="N53" s="288">
        <f t="shared" si="45"/>
        <v>9.3593073593073589E-2</v>
      </c>
      <c r="O53" s="288">
        <f t="shared" si="46"/>
        <v>3.8857142857142854E-2</v>
      </c>
      <c r="P53" s="288">
        <f t="shared" si="38"/>
        <v>2.4042538703906602E-2</v>
      </c>
      <c r="Q53" s="288">
        <f t="shared" si="47"/>
        <v>6.30995670995671E-2</v>
      </c>
      <c r="R53" s="288">
        <f t="shared" si="48"/>
        <v>0.13446241651036542</v>
      </c>
      <c r="S53" s="288">
        <v>0.32900000000000001</v>
      </c>
      <c r="T53" s="288">
        <v>0.73</v>
      </c>
      <c r="U53" s="282">
        <f t="shared" si="49"/>
        <v>0.11639337158845413</v>
      </c>
      <c r="V53" s="282">
        <f t="shared" si="50"/>
        <v>0.3255930735930736</v>
      </c>
      <c r="W53" s="288">
        <v>0.40100000000000002</v>
      </c>
      <c r="X53" s="288">
        <f t="shared" si="51"/>
        <v>0.357481104570187</v>
      </c>
      <c r="Y53" s="213">
        <v>57750</v>
      </c>
      <c r="Z53" s="439"/>
      <c r="AA53" s="212">
        <v>38037</v>
      </c>
      <c r="AB53" s="212">
        <v>6441</v>
      </c>
      <c r="AC53" s="212">
        <v>161547</v>
      </c>
      <c r="AD53" s="212">
        <v>143975</v>
      </c>
      <c r="AE53" s="212">
        <f t="shared" si="33"/>
        <v>14548</v>
      </c>
      <c r="AF53" s="327">
        <v>26782</v>
      </c>
      <c r="AG53" s="212">
        <v>13757</v>
      </c>
      <c r="AH53" s="213">
        <v>3884</v>
      </c>
      <c r="AI53" s="213">
        <v>1231</v>
      </c>
      <c r="AJ53" s="327">
        <v>3139</v>
      </c>
      <c r="AK53" s="212">
        <v>3644</v>
      </c>
      <c r="AL53" s="213">
        <v>1166</v>
      </c>
      <c r="AM53" s="212">
        <v>21722</v>
      </c>
      <c r="AN53" s="212">
        <f t="shared" si="52"/>
        <v>1695</v>
      </c>
      <c r="AO53" s="212">
        <v>791</v>
      </c>
      <c r="AP53" s="214">
        <v>464</v>
      </c>
      <c r="AQ53" s="213">
        <v>235</v>
      </c>
      <c r="AR53" s="212">
        <f t="shared" si="53"/>
        <v>5405</v>
      </c>
      <c r="AS53" s="212">
        <v>3016</v>
      </c>
      <c r="AT53" s="213">
        <v>294</v>
      </c>
      <c r="AU53" s="213">
        <v>1764</v>
      </c>
      <c r="AV53" s="212">
        <v>1780</v>
      </c>
      <c r="AW53" s="212">
        <v>3710</v>
      </c>
      <c r="AX53" s="214">
        <f t="shared" si="36"/>
        <v>2244</v>
      </c>
      <c r="AY53" s="212">
        <v>1170</v>
      </c>
      <c r="AZ53" s="436"/>
    </row>
    <row r="54" spans="1:52" x14ac:dyDescent="0.25">
      <c r="A54" s="17"/>
      <c r="B54" s="29">
        <v>1976</v>
      </c>
      <c r="C54" s="43">
        <v>24</v>
      </c>
      <c r="D54" s="431">
        <v>3878</v>
      </c>
      <c r="E54" s="209">
        <v>15492</v>
      </c>
      <c r="F54" s="432">
        <f t="shared" si="41"/>
        <v>15613.304640815308</v>
      </c>
      <c r="G54" s="437">
        <f t="shared" si="37"/>
        <v>1.0078301472253619</v>
      </c>
      <c r="H54" s="438">
        <f t="shared" si="39"/>
        <v>121.30464081530772</v>
      </c>
      <c r="I54" s="288">
        <f t="shared" si="42"/>
        <v>8.8582210388677737E-2</v>
      </c>
      <c r="J54" s="288">
        <f t="shared" si="43"/>
        <v>0.27540810953133227</v>
      </c>
      <c r="K54" s="288">
        <v>0.255</v>
      </c>
      <c r="L54" s="435">
        <v>0.28100000000000003</v>
      </c>
      <c r="M54" s="282">
        <f t="shared" si="44"/>
        <v>8.3948158235266218E-2</v>
      </c>
      <c r="N54" s="288">
        <f t="shared" si="45"/>
        <v>0.10506582411795681</v>
      </c>
      <c r="O54" s="288">
        <f t="shared" si="46"/>
        <v>4.048446550816219E-2</v>
      </c>
      <c r="P54" s="288">
        <f t="shared" si="38"/>
        <v>2.4606545937413196E-2</v>
      </c>
      <c r="Q54" s="288">
        <f t="shared" si="47"/>
        <v>4.7077409162717222E-2</v>
      </c>
      <c r="R54" s="288">
        <f t="shared" si="48"/>
        <v>0.12699606376564163</v>
      </c>
      <c r="S54" s="288">
        <v>0.32</v>
      </c>
      <c r="T54" s="288">
        <v>0.68100000000000005</v>
      </c>
      <c r="U54" s="282">
        <f t="shared" si="49"/>
        <v>0.10495721631674153</v>
      </c>
      <c r="V54" s="282">
        <f t="shared" si="50"/>
        <v>0.32631911532385466</v>
      </c>
      <c r="W54" s="288">
        <v>0.36099999999999999</v>
      </c>
      <c r="X54" s="288">
        <f t="shared" si="51"/>
        <v>0.32163980406902298</v>
      </c>
      <c r="Y54" s="213">
        <v>47475</v>
      </c>
      <c r="Z54" s="439"/>
      <c r="AA54" s="212">
        <v>33598</v>
      </c>
      <c r="AB54" s="212">
        <v>5240</v>
      </c>
      <c r="AC54" s="212">
        <v>147603</v>
      </c>
      <c r="AD54" s="212">
        <v>131525</v>
      </c>
      <c r="AE54" s="212">
        <f t="shared" si="33"/>
        <v>13075</v>
      </c>
      <c r="AF54" s="327">
        <v>25157</v>
      </c>
      <c r="AG54" s="212">
        <v>12391</v>
      </c>
      <c r="AH54" s="213">
        <v>3632</v>
      </c>
      <c r="AI54" s="213">
        <v>1183</v>
      </c>
      <c r="AJ54" s="327">
        <v>2910</v>
      </c>
      <c r="AK54" s="212">
        <v>2235</v>
      </c>
      <c r="AL54" s="213">
        <v>1047</v>
      </c>
      <c r="AM54" s="212">
        <v>18745</v>
      </c>
      <c r="AN54" s="212">
        <f t="shared" si="52"/>
        <v>1529</v>
      </c>
      <c r="AO54" s="212">
        <v>684</v>
      </c>
      <c r="AP54" s="214">
        <v>379</v>
      </c>
      <c r="AQ54" s="213">
        <v>176</v>
      </c>
      <c r="AR54" s="212">
        <f t="shared" si="53"/>
        <v>4988</v>
      </c>
      <c r="AS54" s="212">
        <v>3054</v>
      </c>
      <c r="AT54" s="213">
        <v>306</v>
      </c>
      <c r="AU54" s="213">
        <v>1793</v>
      </c>
      <c r="AV54" s="212">
        <v>1543</v>
      </c>
      <c r="AW54" s="212">
        <v>3459</v>
      </c>
      <c r="AX54" s="214">
        <f t="shared" si="36"/>
        <v>1922</v>
      </c>
      <c r="AY54" s="212">
        <v>966</v>
      </c>
      <c r="AZ54" s="436"/>
    </row>
    <row r="55" spans="1:52" x14ac:dyDescent="0.25">
      <c r="A55" s="17"/>
      <c r="B55" s="29">
        <v>1975</v>
      </c>
      <c r="C55" s="43">
        <v>24</v>
      </c>
      <c r="D55" s="431">
        <v>3868</v>
      </c>
      <c r="E55" s="209">
        <v>16295</v>
      </c>
      <c r="F55" s="432">
        <f t="shared" si="41"/>
        <v>16543.651341757599</v>
      </c>
      <c r="G55" s="437">
        <f t="shared" si="37"/>
        <v>1.0152593643300152</v>
      </c>
      <c r="H55" s="438">
        <f t="shared" si="39"/>
        <v>248.65134175759886</v>
      </c>
      <c r="I55" s="288">
        <f t="shared" si="42"/>
        <v>9.5294806322036296E-2</v>
      </c>
      <c r="J55" s="288">
        <f t="shared" si="43"/>
        <v>0.2880180583235043</v>
      </c>
      <c r="K55" s="288">
        <v>0.25800000000000001</v>
      </c>
      <c r="L55" s="435">
        <v>0.28199999999999997</v>
      </c>
      <c r="M55" s="282">
        <f t="shared" si="44"/>
        <v>9.0174468285527817E-2</v>
      </c>
      <c r="N55" s="288">
        <f t="shared" si="45"/>
        <v>0.11007849676658396</v>
      </c>
      <c r="O55" s="288">
        <f t="shared" si="46"/>
        <v>3.5974295359336238E-2</v>
      </c>
      <c r="P55" s="288">
        <f t="shared" si="38"/>
        <v>2.4834648742119322E-2</v>
      </c>
      <c r="Q55" s="288">
        <f t="shared" si="47"/>
        <v>5.4866392809208117E-2</v>
      </c>
      <c r="R55" s="288">
        <f t="shared" si="48"/>
        <v>0.12972420150313207</v>
      </c>
      <c r="S55" s="288">
        <v>0.32700000000000001</v>
      </c>
      <c r="T55" s="288">
        <v>0.70099999999999996</v>
      </c>
      <c r="U55" s="282">
        <f t="shared" si="49"/>
        <v>0.10963982694468555</v>
      </c>
      <c r="V55" s="282">
        <f t="shared" si="50"/>
        <v>0.33137430349371622</v>
      </c>
      <c r="W55" s="288">
        <v>0.374</v>
      </c>
      <c r="X55" s="288">
        <f t="shared" si="51"/>
        <v>0.33086399816986606</v>
      </c>
      <c r="Y55" s="213">
        <v>49174</v>
      </c>
      <c r="Z55" s="439"/>
      <c r="AA55" s="212">
        <v>33863</v>
      </c>
      <c r="AB55" s="212">
        <v>5443</v>
      </c>
      <c r="AC55" s="212">
        <v>148623</v>
      </c>
      <c r="AD55" s="212">
        <v>131473</v>
      </c>
      <c r="AE55" s="212">
        <f t="shared" si="33"/>
        <v>14163</v>
      </c>
      <c r="AF55" s="327">
        <v>24835</v>
      </c>
      <c r="AG55" s="212">
        <v>13402</v>
      </c>
      <c r="AH55" s="213">
        <v>3691</v>
      </c>
      <c r="AI55" s="213">
        <v>1087</v>
      </c>
      <c r="AJ55" s="327">
        <v>3014</v>
      </c>
      <c r="AK55" s="212">
        <v>2698</v>
      </c>
      <c r="AL55" s="213">
        <v>1158</v>
      </c>
      <c r="AM55" s="212">
        <v>19280</v>
      </c>
      <c r="AN55" s="212">
        <f t="shared" si="52"/>
        <v>1703</v>
      </c>
      <c r="AO55" s="212">
        <v>761</v>
      </c>
      <c r="AP55" s="214">
        <v>394</v>
      </c>
      <c r="AQ55" s="213">
        <v>204</v>
      </c>
      <c r="AR55" s="212">
        <f t="shared" si="53"/>
        <v>5413</v>
      </c>
      <c r="AS55" s="212">
        <v>2529</v>
      </c>
      <c r="AT55" s="213">
        <v>341</v>
      </c>
      <c r="AU55" s="213">
        <v>1873</v>
      </c>
      <c r="AV55" s="212">
        <v>1375</v>
      </c>
      <c r="AW55" s="212">
        <v>3710</v>
      </c>
      <c r="AX55" s="214">
        <f t="shared" si="36"/>
        <v>1769</v>
      </c>
      <c r="AY55" s="212">
        <v>887</v>
      </c>
      <c r="AZ55" s="436"/>
    </row>
    <row r="56" spans="1:52" x14ac:dyDescent="0.25">
      <c r="A56" s="17"/>
      <c r="B56" s="29">
        <v>1974</v>
      </c>
      <c r="C56" s="43">
        <v>24</v>
      </c>
      <c r="D56" s="431">
        <v>3890</v>
      </c>
      <c r="E56" s="209">
        <v>16046</v>
      </c>
      <c r="F56" s="432">
        <f t="shared" si="41"/>
        <v>16101.078403500993</v>
      </c>
      <c r="G56" s="437">
        <f t="shared" si="37"/>
        <v>1.0034325316902026</v>
      </c>
      <c r="H56" s="438">
        <f t="shared" si="39"/>
        <v>55.078403500992863</v>
      </c>
      <c r="I56" s="288">
        <f t="shared" si="42"/>
        <v>9.2283817917987856E-2</v>
      </c>
      <c r="J56" s="288">
        <f t="shared" si="43"/>
        <v>0.28140363815142577</v>
      </c>
      <c r="K56" s="288">
        <v>0.25700000000000001</v>
      </c>
      <c r="L56" s="435">
        <v>0.28199999999999997</v>
      </c>
      <c r="M56" s="282">
        <f t="shared" si="44"/>
        <v>8.7084161874563332E-2</v>
      </c>
      <c r="N56" s="288">
        <f t="shared" si="45"/>
        <v>0.10668633235004917</v>
      </c>
      <c r="O56" s="288">
        <f t="shared" si="46"/>
        <v>3.5725991478203871E-2</v>
      </c>
      <c r="P56" s="288">
        <f t="shared" si="38"/>
        <v>2.5460848067931422E-2</v>
      </c>
      <c r="Q56" s="288">
        <f t="shared" si="47"/>
        <v>5.4264995083579154E-2</v>
      </c>
      <c r="R56" s="288">
        <f t="shared" si="48"/>
        <v>0.13096549685602193</v>
      </c>
      <c r="S56" s="288">
        <v>0.32400000000000001</v>
      </c>
      <c r="T56" s="288">
        <v>0.69299999999999995</v>
      </c>
      <c r="U56" s="282">
        <f t="shared" si="49"/>
        <v>0.10779545332401784</v>
      </c>
      <c r="V56" s="282">
        <f t="shared" si="50"/>
        <v>0.32870370370370372</v>
      </c>
      <c r="W56" s="288">
        <v>0.36899999999999999</v>
      </c>
      <c r="X56" s="288">
        <f t="shared" si="51"/>
        <v>0.32794109743644867</v>
      </c>
      <c r="Y56" s="213">
        <v>48816</v>
      </c>
      <c r="Z56" s="439"/>
      <c r="AA56" s="212">
        <v>33969</v>
      </c>
      <c r="AB56" s="212">
        <v>5206</v>
      </c>
      <c r="AC56" s="212">
        <v>148856</v>
      </c>
      <c r="AD56" s="212">
        <v>132256</v>
      </c>
      <c r="AE56" s="212">
        <f t="shared" si="33"/>
        <v>13737</v>
      </c>
      <c r="AF56" s="327">
        <v>25267</v>
      </c>
      <c r="AG56" s="212">
        <v>12963</v>
      </c>
      <c r="AH56" s="213">
        <v>3790</v>
      </c>
      <c r="AI56" s="213">
        <v>1104</v>
      </c>
      <c r="AJ56" s="327">
        <v>3083</v>
      </c>
      <c r="AK56" s="212">
        <v>2649</v>
      </c>
      <c r="AL56" s="213">
        <v>1086</v>
      </c>
      <c r="AM56" s="212">
        <v>19495</v>
      </c>
      <c r="AN56" s="212">
        <f t="shared" si="52"/>
        <v>1613</v>
      </c>
      <c r="AO56" s="212">
        <v>774</v>
      </c>
      <c r="AP56" s="214">
        <v>363</v>
      </c>
      <c r="AQ56" s="213">
        <v>186</v>
      </c>
      <c r="AR56" s="212">
        <f t="shared" si="53"/>
        <v>5208</v>
      </c>
      <c r="AS56" s="212">
        <v>2487</v>
      </c>
      <c r="AT56" s="213">
        <v>341</v>
      </c>
      <c r="AU56" s="213">
        <v>1734</v>
      </c>
      <c r="AV56" s="212">
        <v>1381</v>
      </c>
      <c r="AW56" s="212">
        <v>3595</v>
      </c>
      <c r="AX56" s="214">
        <f t="shared" si="36"/>
        <v>1744</v>
      </c>
      <c r="AY56" s="212">
        <v>847</v>
      </c>
      <c r="AZ56" s="436"/>
    </row>
    <row r="57" spans="1:52" x14ac:dyDescent="0.25">
      <c r="A57" s="17"/>
      <c r="B57" s="29">
        <v>1973</v>
      </c>
      <c r="C57" s="43">
        <v>24</v>
      </c>
      <c r="D57" s="431">
        <v>3886</v>
      </c>
      <c r="E57" s="209">
        <v>16376</v>
      </c>
      <c r="F57" s="432">
        <f t="shared" si="41"/>
        <v>16390.438849372396</v>
      </c>
      <c r="G57" s="437">
        <f t="shared" si="37"/>
        <v>1.0008817079489738</v>
      </c>
      <c r="H57" s="438">
        <f t="shared" si="39"/>
        <v>14.438849372396362</v>
      </c>
      <c r="I57" s="288">
        <f t="shared" si="42"/>
        <v>9.3114687993548176E-2</v>
      </c>
      <c r="J57" s="288">
        <f t="shared" si="43"/>
        <v>0.27643655227454111</v>
      </c>
      <c r="K57" s="288">
        <v>0.25700000000000001</v>
      </c>
      <c r="L57" s="435">
        <v>0.28100000000000003</v>
      </c>
      <c r="M57" s="282">
        <f t="shared" si="44"/>
        <v>8.8040592761853553E-2</v>
      </c>
      <c r="N57" s="288">
        <f t="shared" si="45"/>
        <v>0.10175578611332801</v>
      </c>
      <c r="O57" s="288">
        <f t="shared" si="46"/>
        <v>3.1664006384676778E-2</v>
      </c>
      <c r="P57" s="288">
        <f t="shared" si="38"/>
        <v>2.5733391579018113E-2</v>
      </c>
      <c r="Q57" s="288">
        <f t="shared" si="47"/>
        <v>6.189146049481245E-2</v>
      </c>
      <c r="R57" s="288">
        <f t="shared" si="48"/>
        <v>0.13681911354548204</v>
      </c>
      <c r="S57" s="288">
        <v>0.32500000000000001</v>
      </c>
      <c r="T57" s="288">
        <v>0.70399999999999996</v>
      </c>
      <c r="U57" s="282">
        <f t="shared" si="49"/>
        <v>0.11005746160825297</v>
      </c>
      <c r="V57" s="282">
        <f t="shared" si="50"/>
        <v>0.32673583399840384</v>
      </c>
      <c r="W57" s="288">
        <v>0.379</v>
      </c>
      <c r="X57" s="288">
        <f t="shared" si="51"/>
        <v>0.33683927551329007</v>
      </c>
      <c r="Y57" s="213">
        <v>50120</v>
      </c>
      <c r="Z57" s="439"/>
      <c r="AA57" s="212">
        <v>34010</v>
      </c>
      <c r="AB57" s="212">
        <v>5224</v>
      </c>
      <c r="AC57" s="212">
        <v>148795</v>
      </c>
      <c r="AD57" s="212">
        <v>132363</v>
      </c>
      <c r="AE57" s="212">
        <f t="shared" si="33"/>
        <v>13855</v>
      </c>
      <c r="AF57" s="327">
        <v>24894</v>
      </c>
      <c r="AG57" s="212">
        <v>13100</v>
      </c>
      <c r="AH57" s="213">
        <v>3829</v>
      </c>
      <c r="AI57" s="213">
        <v>1009</v>
      </c>
      <c r="AJ57" s="327">
        <v>3129</v>
      </c>
      <c r="AK57" s="212">
        <v>3102</v>
      </c>
      <c r="AL57" s="213">
        <v>1199</v>
      </c>
      <c r="AM57" s="212">
        <v>20358</v>
      </c>
      <c r="AN57" s="212">
        <f t="shared" si="52"/>
        <v>1653</v>
      </c>
      <c r="AO57" s="212">
        <v>755</v>
      </c>
      <c r="AP57" s="214">
        <v>376</v>
      </c>
      <c r="AQ57" s="213">
        <v>95</v>
      </c>
      <c r="AR57" s="212">
        <f t="shared" si="53"/>
        <v>5100</v>
      </c>
      <c r="AS57" s="212">
        <v>2033</v>
      </c>
      <c r="AT57" s="213">
        <v>359</v>
      </c>
      <c r="AU57" s="213">
        <v>1550</v>
      </c>
      <c r="AV57" s="212">
        <v>1211</v>
      </c>
      <c r="AW57" s="212">
        <v>3447</v>
      </c>
      <c r="AX57" s="214">
        <f t="shared" si="36"/>
        <v>1587</v>
      </c>
      <c r="AY57" s="212">
        <v>790</v>
      </c>
      <c r="AZ57" s="436"/>
    </row>
    <row r="58" spans="1:52" x14ac:dyDescent="0.25">
      <c r="A58" s="17"/>
      <c r="B58" s="29">
        <v>1972</v>
      </c>
      <c r="C58" s="43">
        <v>24</v>
      </c>
      <c r="D58" s="431">
        <v>3718</v>
      </c>
      <c r="E58" s="209">
        <v>13706</v>
      </c>
      <c r="F58" s="432">
        <f t="shared" si="41"/>
        <v>13762.749767934802</v>
      </c>
      <c r="G58" s="437">
        <f t="shared" si="37"/>
        <v>1.0041405054672992</v>
      </c>
      <c r="H58" s="438">
        <f t="shared" si="39"/>
        <v>56.749767934801639</v>
      </c>
      <c r="I58" s="288">
        <f t="shared" si="42"/>
        <v>8.9144490087515627E-2</v>
      </c>
      <c r="J58" s="288">
        <f t="shared" si="43"/>
        <v>0.28243549117247624</v>
      </c>
      <c r="K58" s="288">
        <v>0.24399999999999999</v>
      </c>
      <c r="L58" s="435">
        <v>0.27200000000000002</v>
      </c>
      <c r="M58" s="282">
        <f t="shared" si="44"/>
        <v>8.3779246293981063E-2</v>
      </c>
      <c r="N58" s="288">
        <f t="shared" si="45"/>
        <v>0.10495699411498416</v>
      </c>
      <c r="O58" s="288">
        <f t="shared" si="46"/>
        <v>3.2005432322317791E-2</v>
      </c>
      <c r="P58" s="288">
        <f t="shared" si="38"/>
        <v>2.4833005893909625E-2</v>
      </c>
      <c r="Q58" s="288">
        <f t="shared" si="47"/>
        <v>5.7356269805341781E-2</v>
      </c>
      <c r="R58" s="288">
        <f t="shared" si="48"/>
        <v>0.14801214502589749</v>
      </c>
      <c r="S58" s="288">
        <v>0.311</v>
      </c>
      <c r="T58" s="288">
        <v>0.66400000000000003</v>
      </c>
      <c r="U58" s="282">
        <f t="shared" si="49"/>
        <v>9.7917485265225937E-2</v>
      </c>
      <c r="V58" s="282">
        <f t="shared" si="50"/>
        <v>0.3102308736985061</v>
      </c>
      <c r="W58" s="288">
        <v>0.35399999999999998</v>
      </c>
      <c r="X58" s="288">
        <f t="shared" si="51"/>
        <v>0.31562779067690661</v>
      </c>
      <c r="Y58" s="213">
        <v>44180</v>
      </c>
      <c r="Z58" s="439"/>
      <c r="AA58" s="212">
        <v>30434</v>
      </c>
      <c r="AB58" s="212">
        <v>4652</v>
      </c>
      <c r="AC58" s="212">
        <v>139975</v>
      </c>
      <c r="AD58" s="212">
        <v>124828</v>
      </c>
      <c r="AE58" s="212">
        <f t="shared" si="33"/>
        <v>12478</v>
      </c>
      <c r="AF58" s="327">
        <v>22502</v>
      </c>
      <c r="AG58" s="212">
        <v>11727</v>
      </c>
      <c r="AH58" s="213">
        <v>3476</v>
      </c>
      <c r="AI58" s="213">
        <v>883</v>
      </c>
      <c r="AJ58" s="327">
        <v>2797</v>
      </c>
      <c r="AK58" s="212">
        <v>2534</v>
      </c>
      <c r="AL58" s="213">
        <v>1069</v>
      </c>
      <c r="AM58" s="212">
        <v>20718</v>
      </c>
      <c r="AN58" s="212">
        <f t="shared" si="52"/>
        <v>1483</v>
      </c>
      <c r="AO58" s="212">
        <v>751</v>
      </c>
      <c r="AP58" s="214">
        <v>312</v>
      </c>
      <c r="AQ58" s="213">
        <v>92</v>
      </c>
      <c r="AR58" s="212">
        <f t="shared" si="53"/>
        <v>4637</v>
      </c>
      <c r="AS58" s="212">
        <v>1805</v>
      </c>
      <c r="AT58" s="213">
        <v>322</v>
      </c>
      <c r="AU58" s="213">
        <v>1758</v>
      </c>
      <c r="AV58" s="212">
        <v>1102</v>
      </c>
      <c r="AW58" s="212">
        <v>3154</v>
      </c>
      <c r="AX58" s="214">
        <f t="shared" si="36"/>
        <v>1414</v>
      </c>
      <c r="AY58" s="212">
        <v>746</v>
      </c>
      <c r="AZ58" s="436"/>
    </row>
    <row r="59" spans="1:52" x14ac:dyDescent="0.25">
      <c r="A59" s="17"/>
      <c r="B59" s="29">
        <v>1971</v>
      </c>
      <c r="C59" s="43">
        <v>24</v>
      </c>
      <c r="D59" s="431">
        <v>3876</v>
      </c>
      <c r="E59" s="209">
        <v>15073</v>
      </c>
      <c r="F59" s="432">
        <f t="shared" si="41"/>
        <v>15088.0617868052</v>
      </c>
      <c r="G59" s="437">
        <f t="shared" si="37"/>
        <v>1.0009992560741192</v>
      </c>
      <c r="H59" s="438">
        <f t="shared" si="39"/>
        <v>15.061786805199517</v>
      </c>
      <c r="I59" s="288">
        <f t="shared" si="42"/>
        <v>9.1040452578127665E-2</v>
      </c>
      <c r="J59" s="288">
        <f t="shared" si="43"/>
        <v>0.28012079776859677</v>
      </c>
      <c r="K59" s="288">
        <v>0.249</v>
      </c>
      <c r="L59" s="435">
        <v>0.27600000000000002</v>
      </c>
      <c r="M59" s="282">
        <f t="shared" si="44"/>
        <v>8.5444569403264836E-2</v>
      </c>
      <c r="N59" s="288">
        <f t="shared" si="45"/>
        <v>9.9721074596816478E-2</v>
      </c>
      <c r="O59" s="288">
        <f t="shared" si="46"/>
        <v>2.7724765639745821E-2</v>
      </c>
      <c r="P59" s="288">
        <f t="shared" si="38"/>
        <v>2.5471151552329346E-2</v>
      </c>
      <c r="Q59" s="288">
        <f t="shared" si="47"/>
        <v>6.0042363106348175E-2</v>
      </c>
      <c r="R59" s="288">
        <f t="shared" si="48"/>
        <v>0.14283474763998227</v>
      </c>
      <c r="S59" s="288">
        <v>0.317</v>
      </c>
      <c r="T59" s="288">
        <v>0.68200000000000005</v>
      </c>
      <c r="U59" s="282">
        <f t="shared" si="49"/>
        <v>0.1027365981665133</v>
      </c>
      <c r="V59" s="282">
        <f t="shared" si="50"/>
        <v>0.31610846632971917</v>
      </c>
      <c r="W59" s="288">
        <v>0.36499999999999999</v>
      </c>
      <c r="X59" s="288">
        <f t="shared" si="51"/>
        <v>0.32500425995978599</v>
      </c>
      <c r="Y59" s="213">
        <v>47683</v>
      </c>
      <c r="Z59" s="439"/>
      <c r="AA59" s="212">
        <v>32547</v>
      </c>
      <c r="AB59" s="212">
        <v>4931</v>
      </c>
      <c r="AC59" s="212">
        <v>146715</v>
      </c>
      <c r="AD59" s="212">
        <v>130544</v>
      </c>
      <c r="AE59" s="212">
        <f t="shared" si="33"/>
        <v>13357</v>
      </c>
      <c r="AF59" s="327">
        <v>23945</v>
      </c>
      <c r="AG59" s="212">
        <v>12536</v>
      </c>
      <c r="AH59" s="213">
        <v>3737</v>
      </c>
      <c r="AI59" s="213">
        <v>987</v>
      </c>
      <c r="AJ59" s="327">
        <v>3091</v>
      </c>
      <c r="AK59" s="212">
        <v>2863</v>
      </c>
      <c r="AL59" s="213">
        <v>1115</v>
      </c>
      <c r="AM59" s="212">
        <v>20956</v>
      </c>
      <c r="AN59" s="212">
        <f t="shared" si="52"/>
        <v>1630</v>
      </c>
      <c r="AO59" s="212">
        <v>821</v>
      </c>
      <c r="AP59" s="214">
        <v>281</v>
      </c>
      <c r="AQ59" s="213">
        <v>97</v>
      </c>
      <c r="AR59" s="212">
        <f t="shared" si="53"/>
        <v>4755</v>
      </c>
      <c r="AS59" s="212">
        <v>1766</v>
      </c>
      <c r="AT59" s="213">
        <v>418</v>
      </c>
      <c r="AU59" s="213">
        <v>1802</v>
      </c>
      <c r="AV59" s="212">
        <v>1041</v>
      </c>
      <c r="AW59" s="212">
        <v>3125</v>
      </c>
      <c r="AX59" s="214">
        <f t="shared" si="36"/>
        <v>1322</v>
      </c>
      <c r="AY59" s="212">
        <v>808</v>
      </c>
      <c r="AZ59" s="436"/>
    </row>
    <row r="60" spans="1:52" x14ac:dyDescent="0.25">
      <c r="A60" s="17"/>
      <c r="B60" s="29">
        <v>1970</v>
      </c>
      <c r="C60" s="43">
        <v>24</v>
      </c>
      <c r="D60" s="431">
        <v>3888</v>
      </c>
      <c r="E60" s="209">
        <v>16880</v>
      </c>
      <c r="F60" s="432">
        <f t="shared" si="41"/>
        <v>16726.344138518612</v>
      </c>
      <c r="G60" s="437">
        <f t="shared" si="37"/>
        <v>0.9908971646041832</v>
      </c>
      <c r="H60" s="438">
        <f t="shared" ref="H60:H71" si="54">E60-F60</f>
        <v>153.65586148138755</v>
      </c>
      <c r="I60" s="288">
        <f t="shared" si="42"/>
        <v>9.7440121063591872E-2</v>
      </c>
      <c r="J60" s="288">
        <f t="shared" si="43"/>
        <v>0.28571989554495297</v>
      </c>
      <c r="K60" s="288">
        <v>0.254</v>
      </c>
      <c r="L60" s="435">
        <v>0.28100000000000003</v>
      </c>
      <c r="M60" s="282">
        <f t="shared" si="44"/>
        <v>9.1915925085206532E-2</v>
      </c>
      <c r="N60" s="288">
        <f t="shared" si="45"/>
        <v>9.9958767744595625E-2</v>
      </c>
      <c r="O60" s="288">
        <f t="shared" si="46"/>
        <v>2.6761697198170072E-2</v>
      </c>
      <c r="P60" s="288">
        <f t="shared" si="38"/>
        <v>2.4741701988040952E-2</v>
      </c>
      <c r="Q60" s="288">
        <f t="shared" si="47"/>
        <v>6.7326382753136599E-2</v>
      </c>
      <c r="R60" s="288">
        <f t="shared" si="48"/>
        <v>0.1498161949338101</v>
      </c>
      <c r="S60" s="288">
        <v>0.32600000000000001</v>
      </c>
      <c r="T60" s="288">
        <v>0.71099999999999997</v>
      </c>
      <c r="U60" s="282">
        <f t="shared" si="49"/>
        <v>0.11302839771532647</v>
      </c>
      <c r="V60" s="282">
        <f t="shared" si="50"/>
        <v>0.33142879582179813</v>
      </c>
      <c r="W60" s="288">
        <v>0.38500000000000001</v>
      </c>
      <c r="X60" s="288">
        <f t="shared" si="51"/>
        <v>0.34103372772744622</v>
      </c>
      <c r="Y60" s="213">
        <v>50931</v>
      </c>
      <c r="Z60" s="439"/>
      <c r="AA60" s="212">
        <v>33555</v>
      </c>
      <c r="AB60" s="212">
        <v>5235</v>
      </c>
      <c r="AC60" s="212">
        <v>149343</v>
      </c>
      <c r="AD60" s="212">
        <v>132140</v>
      </c>
      <c r="AE60" s="212">
        <f t="shared" si="33"/>
        <v>14552</v>
      </c>
      <c r="AF60" s="327">
        <v>23964</v>
      </c>
      <c r="AG60" s="212">
        <v>13727</v>
      </c>
      <c r="AH60" s="213">
        <v>3695</v>
      </c>
      <c r="AI60" s="213">
        <v>990</v>
      </c>
      <c r="AJ60" s="327">
        <v>3023</v>
      </c>
      <c r="AK60" s="212">
        <v>3429</v>
      </c>
      <c r="AL60" s="213">
        <v>1249</v>
      </c>
      <c r="AM60" s="212">
        <v>22374</v>
      </c>
      <c r="AN60" s="212">
        <f t="shared" si="52"/>
        <v>1764</v>
      </c>
      <c r="AO60" s="212">
        <v>825</v>
      </c>
      <c r="AP60" s="214">
        <v>286</v>
      </c>
      <c r="AQ60" s="213">
        <v>128</v>
      </c>
      <c r="AR60" s="212">
        <f t="shared" si="53"/>
        <v>5091</v>
      </c>
      <c r="AS60" s="212">
        <v>1910</v>
      </c>
      <c r="AT60" s="213">
        <v>387</v>
      </c>
      <c r="AU60" s="213">
        <v>1630</v>
      </c>
      <c r="AV60" s="212">
        <v>1077</v>
      </c>
      <c r="AW60" s="212">
        <v>3327</v>
      </c>
      <c r="AX60" s="214">
        <f t="shared" si="36"/>
        <v>1363</v>
      </c>
      <c r="AY60" s="212">
        <v>927</v>
      </c>
      <c r="AZ60" s="436"/>
    </row>
    <row r="61" spans="1:52" x14ac:dyDescent="0.25">
      <c r="A61" s="17"/>
      <c r="B61" s="29">
        <v>1969</v>
      </c>
      <c r="C61" s="43">
        <v>24</v>
      </c>
      <c r="D61" s="431">
        <v>3892</v>
      </c>
      <c r="E61" s="209">
        <v>15850</v>
      </c>
      <c r="F61" s="432">
        <f t="shared" si="41"/>
        <v>15788.470744810882</v>
      </c>
      <c r="G61" s="437">
        <f t="shared" si="37"/>
        <v>0.99611802806377803</v>
      </c>
      <c r="H61" s="438">
        <f t="shared" si="54"/>
        <v>61.529255189117976</v>
      </c>
      <c r="I61" s="288">
        <f t="shared" si="42"/>
        <v>9.6556982181050244E-2</v>
      </c>
      <c r="J61" s="288">
        <f t="shared" si="43"/>
        <v>0.29521825233105042</v>
      </c>
      <c r="K61" s="288">
        <v>0.248</v>
      </c>
      <c r="L61" s="435">
        <v>0.27600000000000002</v>
      </c>
      <c r="M61" s="282">
        <f t="shared" si="44"/>
        <v>9.0606087185334624E-2</v>
      </c>
      <c r="N61" s="288">
        <f t="shared" si="45"/>
        <v>0.10951811205545012</v>
      </c>
      <c r="O61" s="288">
        <f t="shared" si="46"/>
        <v>2.9581648650878787E-2</v>
      </c>
      <c r="P61" s="288">
        <f t="shared" si="38"/>
        <v>2.4485031677383227E-2</v>
      </c>
      <c r="Q61" s="288">
        <f t="shared" si="47"/>
        <v>6.4341117253898836E-2</v>
      </c>
      <c r="R61" s="288">
        <f t="shared" si="48"/>
        <v>0.15162637555410119</v>
      </c>
      <c r="S61" s="288">
        <v>0.32</v>
      </c>
      <c r="T61" s="288">
        <v>0.68899999999999995</v>
      </c>
      <c r="U61" s="282">
        <f t="shared" si="49"/>
        <v>0.10694068671439078</v>
      </c>
      <c r="V61" s="282">
        <f t="shared" si="50"/>
        <v>0.32696592128063373</v>
      </c>
      <c r="W61" s="288">
        <v>0.36899999999999999</v>
      </c>
      <c r="X61" s="288">
        <f t="shared" si="51"/>
        <v>0.32706982518402572</v>
      </c>
      <c r="Y61" s="213">
        <v>48476</v>
      </c>
      <c r="Z61" s="439"/>
      <c r="AA61" s="212">
        <v>32581</v>
      </c>
      <c r="AB61" s="212">
        <v>4840</v>
      </c>
      <c r="AC61" s="212">
        <v>148213</v>
      </c>
      <c r="AD61" s="212">
        <v>131287</v>
      </c>
      <c r="AE61" s="212">
        <f t="shared" si="33"/>
        <v>14311</v>
      </c>
      <c r="AF61" s="327">
        <v>23773</v>
      </c>
      <c r="AG61" s="212">
        <v>13429</v>
      </c>
      <c r="AH61" s="213">
        <v>3629</v>
      </c>
      <c r="AI61" s="213">
        <v>914</v>
      </c>
      <c r="AJ61" s="327">
        <v>2900</v>
      </c>
      <c r="AK61" s="212">
        <v>3119</v>
      </c>
      <c r="AL61" s="213">
        <v>1284</v>
      </c>
      <c r="AM61" s="212">
        <v>22473</v>
      </c>
      <c r="AN61" s="212">
        <f t="shared" si="52"/>
        <v>1879</v>
      </c>
      <c r="AO61" s="212">
        <v>882</v>
      </c>
      <c r="AP61" s="214">
        <v>313</v>
      </c>
      <c r="AQ61" s="213">
        <v>131</v>
      </c>
      <c r="AR61" s="212">
        <f t="shared" si="53"/>
        <v>5309</v>
      </c>
      <c r="AS61" s="212">
        <v>1850</v>
      </c>
      <c r="AT61" s="213">
        <v>464</v>
      </c>
      <c r="AU61" s="213">
        <v>1669</v>
      </c>
      <c r="AV61" s="212">
        <v>1121</v>
      </c>
      <c r="AW61" s="212">
        <v>3430</v>
      </c>
      <c r="AX61" s="214">
        <f t="shared" si="36"/>
        <v>1434</v>
      </c>
      <c r="AY61" s="212">
        <v>849</v>
      </c>
      <c r="AZ61" s="436"/>
    </row>
    <row r="62" spans="1:52" x14ac:dyDescent="0.25">
      <c r="A62" s="17"/>
      <c r="B62" s="29">
        <v>1968</v>
      </c>
      <c r="C62" s="43">
        <v>20</v>
      </c>
      <c r="D62" s="431">
        <v>3250</v>
      </c>
      <c r="E62" s="209">
        <v>11109</v>
      </c>
      <c r="F62" s="432">
        <f t="shared" si="41"/>
        <v>11147.960540766133</v>
      </c>
      <c r="G62" s="437">
        <f t="shared" si="37"/>
        <v>1.0035071150208059</v>
      </c>
      <c r="H62" s="438">
        <f t="shared" ref="H62" si="55">F62-E62</f>
        <v>38.960540766132908</v>
      </c>
      <c r="I62" s="288">
        <f t="shared" si="42"/>
        <v>8.2212640586594721E-2</v>
      </c>
      <c r="J62" s="288">
        <f t="shared" si="43"/>
        <v>0.26879160127712537</v>
      </c>
      <c r="K62" s="288">
        <v>0.23699999999999999</v>
      </c>
      <c r="L62" s="435">
        <v>0.26900000000000002</v>
      </c>
      <c r="M62" s="282">
        <f t="shared" si="44"/>
        <v>7.5774002135178306E-2</v>
      </c>
      <c r="N62" s="288">
        <f t="shared" si="45"/>
        <v>0.11277666540397208</v>
      </c>
      <c r="O62" s="288">
        <f t="shared" si="46"/>
        <v>3.1251691108826238E-2</v>
      </c>
      <c r="P62" s="288">
        <f t="shared" si="38"/>
        <v>2.3337995415159764E-2</v>
      </c>
      <c r="Q62" s="288">
        <f t="shared" si="47"/>
        <v>5.3980193733427134E-2</v>
      </c>
      <c r="R62" s="288">
        <f t="shared" si="48"/>
        <v>0.15842526462141965</v>
      </c>
      <c r="S62" s="288">
        <v>0.29899999999999999</v>
      </c>
      <c r="T62" s="288">
        <v>0.63900000000000001</v>
      </c>
      <c r="U62" s="282">
        <f t="shared" si="49"/>
        <v>9.1936805342911293E-2</v>
      </c>
      <c r="V62" s="282">
        <f t="shared" si="50"/>
        <v>0.30058444721034688</v>
      </c>
      <c r="W62" s="288">
        <v>0.34</v>
      </c>
      <c r="X62" s="288">
        <f t="shared" si="51"/>
        <v>0.30586015409697681</v>
      </c>
      <c r="Y62" s="213">
        <v>36958</v>
      </c>
      <c r="Z62" s="439"/>
      <c r="AA62" s="212">
        <v>25710</v>
      </c>
      <c r="AB62" s="212">
        <v>3869</v>
      </c>
      <c r="AC62" s="212">
        <v>120833</v>
      </c>
      <c r="AD62" s="212">
        <v>108622</v>
      </c>
      <c r="AE62" s="212">
        <f t="shared" si="33"/>
        <v>9934</v>
      </c>
      <c r="AF62" s="327">
        <v>19149</v>
      </c>
      <c r="AG62" s="212">
        <v>9156</v>
      </c>
      <c r="AH62" s="213">
        <v>2820</v>
      </c>
      <c r="AI62" s="213">
        <v>753</v>
      </c>
      <c r="AJ62" s="327">
        <v>2217</v>
      </c>
      <c r="AK62" s="212">
        <v>1995</v>
      </c>
      <c r="AL62" s="213">
        <v>1007</v>
      </c>
      <c r="AM62" s="212">
        <v>19143</v>
      </c>
      <c r="AN62" s="212">
        <f t="shared" si="52"/>
        <v>1406</v>
      </c>
      <c r="AO62" s="212">
        <v>778</v>
      </c>
      <c r="AP62" s="214">
        <v>226</v>
      </c>
      <c r="AQ62" s="213">
        <v>83</v>
      </c>
      <c r="AR62" s="212">
        <f t="shared" si="53"/>
        <v>4168</v>
      </c>
      <c r="AS62" s="212">
        <v>1512</v>
      </c>
      <c r="AT62" s="213">
        <v>316</v>
      </c>
      <c r="AU62" s="213">
        <v>1507</v>
      </c>
      <c r="AV62" s="212">
        <v>929</v>
      </c>
      <c r="AW62" s="212">
        <v>2762</v>
      </c>
      <c r="AX62" s="214">
        <f t="shared" si="36"/>
        <v>1155</v>
      </c>
      <c r="AY62" s="212">
        <v>697</v>
      </c>
      <c r="AZ62" s="436"/>
    </row>
    <row r="63" spans="1:52" x14ac:dyDescent="0.25">
      <c r="A63" s="17"/>
      <c r="B63" s="29">
        <v>1967</v>
      </c>
      <c r="C63" s="43">
        <v>20</v>
      </c>
      <c r="D63" s="431">
        <v>3240</v>
      </c>
      <c r="E63" s="209">
        <v>12210</v>
      </c>
      <c r="F63" s="432">
        <f t="shared" si="41"/>
        <v>11965.151106169924</v>
      </c>
      <c r="G63" s="440">
        <f t="shared" si="37"/>
        <v>0.97994685554217231</v>
      </c>
      <c r="H63" s="438">
        <f t="shared" si="54"/>
        <v>244.84889383007612</v>
      </c>
      <c r="I63" s="288">
        <f t="shared" si="42"/>
        <v>8.5476538265850416E-2</v>
      </c>
      <c r="J63" s="288">
        <f t="shared" si="43"/>
        <v>0.26689215158736257</v>
      </c>
      <c r="K63" s="288">
        <v>0.24199999999999999</v>
      </c>
      <c r="L63" s="435">
        <v>0.27400000000000002</v>
      </c>
      <c r="M63" s="282">
        <f t="shared" si="44"/>
        <v>7.9313627336736206E-2</v>
      </c>
      <c r="N63" s="288">
        <f t="shared" si="45"/>
        <v>0.10672098803392523</v>
      </c>
      <c r="O63" s="288">
        <f t="shared" si="46"/>
        <v>2.9697388987111488E-2</v>
      </c>
      <c r="P63" s="288">
        <f t="shared" si="38"/>
        <v>2.3387877693709071E-2</v>
      </c>
      <c r="Q63" s="288">
        <f t="shared" si="47"/>
        <v>5.8907935531811312E-2</v>
      </c>
      <c r="R63" s="288">
        <f t="shared" si="48"/>
        <v>0.15930837532209621</v>
      </c>
      <c r="S63" s="288">
        <v>0.30599999999999999</v>
      </c>
      <c r="T63" s="288">
        <v>0.66400000000000003</v>
      </c>
      <c r="U63" s="282">
        <f t="shared" si="49"/>
        <v>0.10019859180357465</v>
      </c>
      <c r="V63" s="282">
        <f t="shared" si="50"/>
        <v>0.31286032746560072</v>
      </c>
      <c r="W63" s="288">
        <v>0.35699999999999998</v>
      </c>
      <c r="X63" s="288">
        <f t="shared" si="51"/>
        <v>0.32026621149206452</v>
      </c>
      <c r="Y63" s="213">
        <v>39027</v>
      </c>
      <c r="Z63" s="439"/>
      <c r="AA63" s="212">
        <v>26464</v>
      </c>
      <c r="AB63" s="212">
        <v>4082</v>
      </c>
      <c r="AC63" s="212">
        <v>121858</v>
      </c>
      <c r="AD63" s="212">
        <v>109205</v>
      </c>
      <c r="AE63" s="212">
        <f t="shared" si="33"/>
        <v>10416</v>
      </c>
      <c r="AF63" s="327">
        <v>19291</v>
      </c>
      <c r="AG63" s="212">
        <v>9665</v>
      </c>
      <c r="AH63" s="213">
        <v>2850</v>
      </c>
      <c r="AI63" s="213">
        <v>738</v>
      </c>
      <c r="AJ63" s="327">
        <v>2245</v>
      </c>
      <c r="AK63" s="212">
        <v>2299</v>
      </c>
      <c r="AL63" s="213">
        <v>985</v>
      </c>
      <c r="AM63" s="212">
        <v>19413</v>
      </c>
      <c r="AN63" s="212">
        <f t="shared" si="52"/>
        <v>1432</v>
      </c>
      <c r="AO63" s="212">
        <v>751</v>
      </c>
      <c r="AP63" s="214">
        <v>217</v>
      </c>
      <c r="AQ63" s="213">
        <v>101</v>
      </c>
      <c r="AR63" s="212">
        <f t="shared" si="53"/>
        <v>4165</v>
      </c>
      <c r="AS63" s="212">
        <v>1372</v>
      </c>
      <c r="AT63" s="213">
        <v>346</v>
      </c>
      <c r="AU63" s="213">
        <v>1480</v>
      </c>
      <c r="AV63" s="212">
        <v>942</v>
      </c>
      <c r="AW63" s="212">
        <v>2733</v>
      </c>
      <c r="AX63" s="214">
        <f t="shared" si="36"/>
        <v>1159</v>
      </c>
      <c r="AY63" s="212">
        <v>792</v>
      </c>
      <c r="AZ63" s="436"/>
    </row>
    <row r="64" spans="1:52" x14ac:dyDescent="0.25">
      <c r="A64" s="17"/>
      <c r="B64" s="29">
        <v>1966</v>
      </c>
      <c r="C64" s="43">
        <v>20</v>
      </c>
      <c r="D64" s="431">
        <v>3230</v>
      </c>
      <c r="E64" s="209">
        <v>12900</v>
      </c>
      <c r="F64" s="432">
        <f t="shared" si="41"/>
        <v>12725.931759898196</v>
      </c>
      <c r="G64" s="437">
        <f t="shared" si="37"/>
        <v>0.98650633797660436</v>
      </c>
      <c r="H64" s="438">
        <f t="shared" si="54"/>
        <v>174.06824010180389</v>
      </c>
      <c r="I64" s="288">
        <f t="shared" si="42"/>
        <v>8.2274060622992043E-2</v>
      </c>
      <c r="J64" s="288">
        <f t="shared" si="43"/>
        <v>0.24305757840567047</v>
      </c>
      <c r="K64" s="288">
        <v>0.249</v>
      </c>
      <c r="L64" s="435">
        <v>0.27600000000000002</v>
      </c>
      <c r="M64" s="282">
        <f t="shared" si="44"/>
        <v>7.6670254636286697E-2</v>
      </c>
      <c r="N64" s="288">
        <f t="shared" si="45"/>
        <v>0.10479172735217011</v>
      </c>
      <c r="O64" s="288">
        <f t="shared" si="46"/>
        <v>2.8862025439363045E-2</v>
      </c>
      <c r="P64" s="288">
        <f t="shared" si="38"/>
        <v>2.4198253124409423E-2</v>
      </c>
      <c r="Q64" s="288">
        <f t="shared" si="47"/>
        <v>6.6584134381978827E-2</v>
      </c>
      <c r="R64" s="288">
        <f t="shared" si="48"/>
        <v>0.15451550085043098</v>
      </c>
      <c r="S64" s="288">
        <v>0.31</v>
      </c>
      <c r="T64" s="288">
        <v>0.68600000000000005</v>
      </c>
      <c r="U64" s="282">
        <f t="shared" si="49"/>
        <v>0.10599574373680189</v>
      </c>
      <c r="V64" s="282">
        <f t="shared" si="50"/>
        <v>0.31313719778619281</v>
      </c>
      <c r="W64" s="288">
        <v>0.376</v>
      </c>
      <c r="X64" s="288">
        <f t="shared" si="51"/>
        <v>0.33849617511482871</v>
      </c>
      <c r="Y64" s="213">
        <v>41196</v>
      </c>
      <c r="Z64" s="439"/>
      <c r="AA64" s="212">
        <v>27207</v>
      </c>
      <c r="AB64" s="212">
        <v>4120</v>
      </c>
      <c r="AC64" s="212">
        <v>121703</v>
      </c>
      <c r="AD64" s="212">
        <v>109467</v>
      </c>
      <c r="AE64" s="212">
        <f t="shared" si="33"/>
        <v>10013</v>
      </c>
      <c r="AF64" s="327">
        <v>19524</v>
      </c>
      <c r="AG64" s="212">
        <v>9331</v>
      </c>
      <c r="AH64" s="213">
        <v>2945</v>
      </c>
      <c r="AI64" s="213">
        <v>742</v>
      </c>
      <c r="AJ64" s="327">
        <v>2355</v>
      </c>
      <c r="AK64" s="212">
        <v>2743</v>
      </c>
      <c r="AL64" s="213">
        <v>1039</v>
      </c>
      <c r="AM64" s="212">
        <v>18805</v>
      </c>
      <c r="AN64" s="212">
        <f t="shared" si="52"/>
        <v>1457</v>
      </c>
      <c r="AO64" s="212">
        <v>682</v>
      </c>
      <c r="AP64" s="214">
        <v>261</v>
      </c>
      <c r="AQ64" s="213">
        <v>96</v>
      </c>
      <c r="AR64" s="212">
        <f t="shared" si="53"/>
        <v>4317</v>
      </c>
      <c r="AS64" s="212">
        <v>1453</v>
      </c>
      <c r="AT64" s="213">
        <v>322</v>
      </c>
      <c r="AU64" s="213">
        <v>1455</v>
      </c>
      <c r="AV64" s="212">
        <v>928</v>
      </c>
      <c r="AW64" s="212">
        <v>2860</v>
      </c>
      <c r="AX64" s="214">
        <f t="shared" si="36"/>
        <v>1189</v>
      </c>
      <c r="AY64" s="212">
        <v>820</v>
      </c>
      <c r="AZ64" s="436"/>
    </row>
    <row r="65" spans="1:52" x14ac:dyDescent="0.25">
      <c r="A65" s="17"/>
      <c r="B65" s="29">
        <v>1965</v>
      </c>
      <c r="C65" s="43">
        <v>20</v>
      </c>
      <c r="D65" s="431">
        <v>3246</v>
      </c>
      <c r="E65" s="209">
        <v>12946</v>
      </c>
      <c r="F65" s="432">
        <f t="shared" si="41"/>
        <v>12819.265195096474</v>
      </c>
      <c r="G65" s="437">
        <f t="shared" si="37"/>
        <v>0.99021050479657602</v>
      </c>
      <c r="H65" s="438">
        <f t="shared" si="54"/>
        <v>126.73480490352631</v>
      </c>
      <c r="I65" s="288">
        <f t="shared" si="42"/>
        <v>8.7608125498884123E-2</v>
      </c>
      <c r="J65" s="288">
        <f t="shared" si="43"/>
        <v>0.26369854617666527</v>
      </c>
      <c r="K65" s="288">
        <v>0.246</v>
      </c>
      <c r="L65" s="435">
        <v>0.27400000000000002</v>
      </c>
      <c r="M65" s="282">
        <f t="shared" si="44"/>
        <v>8.174369166110089E-2</v>
      </c>
      <c r="N65" s="288">
        <f t="shared" si="45"/>
        <v>0.1070386623844664</v>
      </c>
      <c r="O65" s="288">
        <f t="shared" si="46"/>
        <v>2.5325455392385201E-2</v>
      </c>
      <c r="P65" s="288">
        <f t="shared" si="38"/>
        <v>2.3962728264942088E-2</v>
      </c>
      <c r="Q65" s="288">
        <f t="shared" si="47"/>
        <v>6.5900120130427314E-2</v>
      </c>
      <c r="R65" s="288">
        <f t="shared" si="48"/>
        <v>0.15706094124163097</v>
      </c>
      <c r="S65" s="288">
        <v>0.311</v>
      </c>
      <c r="T65" s="288">
        <v>0.68300000000000005</v>
      </c>
      <c r="U65" s="282">
        <f t="shared" si="49"/>
        <v>0.10544577842214149</v>
      </c>
      <c r="V65" s="282">
        <f t="shared" si="50"/>
        <v>0.31738949226507146</v>
      </c>
      <c r="W65" s="288">
        <v>0.372</v>
      </c>
      <c r="X65" s="288">
        <f t="shared" si="51"/>
        <v>0.33222832195741769</v>
      </c>
      <c r="Y65" s="213">
        <v>40789</v>
      </c>
      <c r="Z65" s="439"/>
      <c r="AA65" s="212">
        <v>26952</v>
      </c>
      <c r="AB65" s="212">
        <v>4199</v>
      </c>
      <c r="AC65" s="212">
        <v>122774</v>
      </c>
      <c r="AD65" s="212">
        <v>109738</v>
      </c>
      <c r="AE65" s="212">
        <f t="shared" si="33"/>
        <v>10756</v>
      </c>
      <c r="AF65" s="327">
        <v>19278</v>
      </c>
      <c r="AG65" s="212">
        <v>10036</v>
      </c>
      <c r="AH65" s="213">
        <v>2942</v>
      </c>
      <c r="AI65" s="213">
        <v>766</v>
      </c>
      <c r="AJ65" s="327">
        <v>2365</v>
      </c>
      <c r="AK65" s="212">
        <v>2688</v>
      </c>
      <c r="AL65" s="213">
        <v>1046</v>
      </c>
      <c r="AM65" s="212">
        <v>19283</v>
      </c>
      <c r="AN65" s="212">
        <f t="shared" si="52"/>
        <v>1521</v>
      </c>
      <c r="AO65" s="212">
        <v>720</v>
      </c>
      <c r="AP65" s="214">
        <v>249</v>
      </c>
      <c r="AQ65" s="213">
        <v>72</v>
      </c>
      <c r="AR65" s="212">
        <f t="shared" si="53"/>
        <v>4366</v>
      </c>
      <c r="AS65" s="212">
        <v>1446</v>
      </c>
      <c r="AT65" s="213">
        <v>403</v>
      </c>
      <c r="AU65" s="213">
        <v>1488</v>
      </c>
      <c r="AV65" s="212">
        <v>784</v>
      </c>
      <c r="AW65" s="212">
        <v>2845</v>
      </c>
      <c r="AX65" s="214">
        <f t="shared" si="36"/>
        <v>1033</v>
      </c>
      <c r="AY65" s="212">
        <v>787</v>
      </c>
      <c r="AZ65" s="436"/>
    </row>
    <row r="66" spans="1:52" x14ac:dyDescent="0.25">
      <c r="A66" s="17"/>
      <c r="B66" s="29">
        <v>1964</v>
      </c>
      <c r="C66" s="43">
        <v>20</v>
      </c>
      <c r="D66" s="431">
        <v>3252</v>
      </c>
      <c r="E66" s="209">
        <v>13124</v>
      </c>
      <c r="F66" s="432">
        <f t="shared" si="41"/>
        <v>12956.787511774617</v>
      </c>
      <c r="G66" s="437">
        <f t="shared" si="37"/>
        <v>0.98725903015655414</v>
      </c>
      <c r="H66" s="438">
        <f t="shared" si="54"/>
        <v>167.21248822538291</v>
      </c>
      <c r="I66" s="288">
        <f t="shared" si="42"/>
        <v>8.3854971140557677E-2</v>
      </c>
      <c r="J66" s="288">
        <f t="shared" si="43"/>
        <v>0.2470954605341957</v>
      </c>
      <c r="K66" s="288">
        <v>0.25</v>
      </c>
      <c r="L66" s="435">
        <v>0.27900000000000003</v>
      </c>
      <c r="M66" s="282">
        <f t="shared" si="44"/>
        <v>7.8213153402162422E-2</v>
      </c>
      <c r="N66" s="288">
        <f t="shared" si="45"/>
        <v>0.10192837465564739</v>
      </c>
      <c r="O66" s="288">
        <f t="shared" si="46"/>
        <v>2.2709306503772907E-2</v>
      </c>
      <c r="P66" s="288">
        <f t="shared" si="38"/>
        <v>2.3778554589057799E-2</v>
      </c>
      <c r="Q66" s="288">
        <f t="shared" si="47"/>
        <v>6.616361240867169E-2</v>
      </c>
      <c r="R66" s="288">
        <f t="shared" si="48"/>
        <v>0.15618242419315503</v>
      </c>
      <c r="S66" s="288">
        <v>0.313</v>
      </c>
      <c r="T66" s="288">
        <v>0.69</v>
      </c>
      <c r="U66" s="282">
        <f t="shared" si="49"/>
        <v>0.1066905129664255</v>
      </c>
      <c r="V66" s="282">
        <f t="shared" si="50"/>
        <v>0.31438495628218949</v>
      </c>
      <c r="W66" s="288">
        <v>0.378</v>
      </c>
      <c r="X66" s="288">
        <f t="shared" si="51"/>
        <v>0.33936265344280953</v>
      </c>
      <c r="Y66" s="213">
        <v>41745</v>
      </c>
      <c r="Z66" s="439"/>
      <c r="AA66" s="212">
        <v>27669</v>
      </c>
      <c r="AB66" s="212">
        <v>4270</v>
      </c>
      <c r="AC66" s="212">
        <v>123010</v>
      </c>
      <c r="AD66" s="212">
        <v>110464</v>
      </c>
      <c r="AE66" s="212">
        <f t="shared" si="33"/>
        <v>10315</v>
      </c>
      <c r="AF66" s="327">
        <v>19877</v>
      </c>
      <c r="AG66" s="212">
        <v>9621</v>
      </c>
      <c r="AH66" s="213">
        <v>2925</v>
      </c>
      <c r="AI66" s="213">
        <v>739</v>
      </c>
      <c r="AJ66" s="327">
        <v>2394</v>
      </c>
      <c r="AK66" s="212">
        <v>2762</v>
      </c>
      <c r="AL66" s="213">
        <v>979</v>
      </c>
      <c r="AM66" s="212">
        <v>19212</v>
      </c>
      <c r="AN66" s="212">
        <f t="shared" si="52"/>
        <v>1408</v>
      </c>
      <c r="AO66" s="212">
        <v>694</v>
      </c>
      <c r="AP66" s="214">
        <v>213</v>
      </c>
      <c r="AQ66" s="213">
        <v>65</v>
      </c>
      <c r="AR66" s="212">
        <f t="shared" si="53"/>
        <v>4255</v>
      </c>
      <c r="AS66" s="212">
        <v>1177</v>
      </c>
      <c r="AT66" s="213">
        <v>364</v>
      </c>
      <c r="AU66" s="213">
        <v>1462</v>
      </c>
      <c r="AV66" s="212">
        <v>735</v>
      </c>
      <c r="AW66" s="212">
        <v>2847</v>
      </c>
      <c r="AX66" s="214">
        <f t="shared" si="36"/>
        <v>948</v>
      </c>
      <c r="AY66" s="212">
        <v>760</v>
      </c>
      <c r="AZ66" s="436"/>
    </row>
    <row r="67" spans="1:52" x14ac:dyDescent="0.25">
      <c r="A67" s="17"/>
      <c r="B67" s="29">
        <v>1963</v>
      </c>
      <c r="C67" s="43">
        <v>20</v>
      </c>
      <c r="D67" s="431">
        <v>3238</v>
      </c>
      <c r="E67" s="209">
        <v>12780</v>
      </c>
      <c r="F67" s="432">
        <f t="shared" si="41"/>
        <v>12758.474008412057</v>
      </c>
      <c r="G67" s="437">
        <f t="shared" si="37"/>
        <v>0.99831565011048962</v>
      </c>
      <c r="H67" s="438">
        <f t="shared" si="54"/>
        <v>21.525991587943281</v>
      </c>
      <c r="I67" s="288">
        <f t="shared" si="42"/>
        <v>8.4206999681312664E-2</v>
      </c>
      <c r="J67" s="288">
        <f t="shared" si="43"/>
        <v>0.2523570466511571</v>
      </c>
      <c r="K67" s="288">
        <v>0.246</v>
      </c>
      <c r="L67" s="435">
        <v>0.27300000000000002</v>
      </c>
      <c r="M67" s="282">
        <f t="shared" si="44"/>
        <v>7.837257000907033E-2</v>
      </c>
      <c r="N67" s="288">
        <f t="shared" si="45"/>
        <v>0.1065752418268642</v>
      </c>
      <c r="O67" s="288">
        <f t="shared" si="46"/>
        <v>2.3558222113383126E-2</v>
      </c>
      <c r="P67" s="288">
        <f t="shared" si="38"/>
        <v>2.350114809155315E-2</v>
      </c>
      <c r="Q67" s="288">
        <f t="shared" si="47"/>
        <v>6.62177053997796E-2</v>
      </c>
      <c r="R67" s="288">
        <f t="shared" si="48"/>
        <v>0.15340300873530158</v>
      </c>
      <c r="S67" s="288">
        <v>0.309</v>
      </c>
      <c r="T67" s="288">
        <v>0.68100000000000005</v>
      </c>
      <c r="U67" s="282">
        <f t="shared" si="49"/>
        <v>0.10443138825106024</v>
      </c>
      <c r="V67" s="282">
        <f t="shared" si="50"/>
        <v>0.312966817680911</v>
      </c>
      <c r="W67" s="288">
        <v>0.372</v>
      </c>
      <c r="X67" s="288">
        <f t="shared" si="51"/>
        <v>0.33368198272551214</v>
      </c>
      <c r="Y67" s="213">
        <v>40835</v>
      </c>
      <c r="Z67" s="439"/>
      <c r="AA67" s="212">
        <v>27043</v>
      </c>
      <c r="AB67" s="212">
        <v>4098</v>
      </c>
      <c r="AC67" s="212">
        <v>122377</v>
      </c>
      <c r="AD67" s="212">
        <v>109814</v>
      </c>
      <c r="AE67" s="212">
        <f t="shared" si="33"/>
        <v>10305</v>
      </c>
      <c r="AF67" s="327">
        <v>19450</v>
      </c>
      <c r="AG67" s="212">
        <v>9591</v>
      </c>
      <c r="AH67" s="213">
        <v>2876</v>
      </c>
      <c r="AI67" s="213">
        <v>769</v>
      </c>
      <c r="AJ67" s="327">
        <v>2256</v>
      </c>
      <c r="AK67" s="212">
        <v>2704</v>
      </c>
      <c r="AL67" s="213">
        <v>914</v>
      </c>
      <c r="AM67" s="212">
        <v>18773</v>
      </c>
      <c r="AN67" s="212">
        <f t="shared" si="52"/>
        <v>1428</v>
      </c>
      <c r="AO67" s="212">
        <v>714</v>
      </c>
      <c r="AP67" s="214">
        <v>203</v>
      </c>
      <c r="AQ67" s="213">
        <v>194</v>
      </c>
      <c r="AR67" s="212">
        <f t="shared" si="53"/>
        <v>4352</v>
      </c>
      <c r="AS67" s="212">
        <v>1236</v>
      </c>
      <c r="AT67" s="213">
        <v>320</v>
      </c>
      <c r="AU67" s="213">
        <v>1448</v>
      </c>
      <c r="AV67" s="212">
        <v>759</v>
      </c>
      <c r="AW67" s="212">
        <v>2924</v>
      </c>
      <c r="AX67" s="214">
        <f t="shared" si="36"/>
        <v>962</v>
      </c>
      <c r="AY67" s="212">
        <v>791</v>
      </c>
      <c r="AZ67" s="436"/>
    </row>
    <row r="68" spans="1:52" x14ac:dyDescent="0.25">
      <c r="A68" s="17"/>
      <c r="B68" s="29">
        <v>1962</v>
      </c>
      <c r="C68" s="43">
        <v>20</v>
      </c>
      <c r="D68" s="431">
        <v>3242</v>
      </c>
      <c r="E68" s="209">
        <v>14461</v>
      </c>
      <c r="F68" s="432">
        <f t="shared" si="41"/>
        <v>14376.373772865882</v>
      </c>
      <c r="G68" s="437">
        <f t="shared" si="37"/>
        <v>0.994147968526788</v>
      </c>
      <c r="H68" s="438">
        <f t="shared" si="54"/>
        <v>84.62622713411838</v>
      </c>
      <c r="I68" s="288">
        <f t="shared" si="42"/>
        <v>9.3477824603652421E-2</v>
      </c>
      <c r="J68" s="288">
        <f t="shared" si="43"/>
        <v>0.26743678662471582</v>
      </c>
      <c r="K68" s="288">
        <v>0.25800000000000001</v>
      </c>
      <c r="L68" s="435">
        <v>0.28100000000000003</v>
      </c>
      <c r="M68" s="282">
        <f t="shared" si="44"/>
        <v>8.7786474011639581E-2</v>
      </c>
      <c r="N68" s="288">
        <f t="shared" si="45"/>
        <v>9.955675998438325E-2</v>
      </c>
      <c r="O68" s="288">
        <f t="shared" si="46"/>
        <v>2.252945364352479E-2</v>
      </c>
      <c r="P68" s="288">
        <f t="shared" si="38"/>
        <v>2.4908689544451135E-2</v>
      </c>
      <c r="Q68" s="288">
        <f t="shared" si="47"/>
        <v>6.8920377557816409E-2</v>
      </c>
      <c r="R68" s="288">
        <f t="shared" si="48"/>
        <v>0.14101545253863135</v>
      </c>
      <c r="S68" s="288">
        <v>0.32600000000000001</v>
      </c>
      <c r="T68" s="288">
        <v>0.71899999999999997</v>
      </c>
      <c r="U68" s="282">
        <f t="shared" si="49"/>
        <v>0.1160826811157937</v>
      </c>
      <c r="V68" s="282">
        <f t="shared" si="50"/>
        <v>0.33210849045770846</v>
      </c>
      <c r="W68" s="288">
        <v>0.39300000000000002</v>
      </c>
      <c r="X68" s="288">
        <f t="shared" si="51"/>
        <v>0.34953241019466186</v>
      </c>
      <c r="Y68" s="213">
        <v>43543</v>
      </c>
      <c r="Z68" s="439"/>
      <c r="AA68" s="212">
        <v>28521</v>
      </c>
      <c r="AB68" s="212">
        <v>4313</v>
      </c>
      <c r="AC68" s="212">
        <v>124575</v>
      </c>
      <c r="AD68" s="212">
        <v>110688</v>
      </c>
      <c r="AE68" s="212">
        <f t="shared" si="33"/>
        <v>11645</v>
      </c>
      <c r="AF68" s="327">
        <v>20354</v>
      </c>
      <c r="AG68" s="212">
        <v>10936</v>
      </c>
      <c r="AH68" s="213">
        <v>3103</v>
      </c>
      <c r="AI68" s="213">
        <v>846</v>
      </c>
      <c r="AJ68" s="327">
        <v>2487</v>
      </c>
      <c r="AK68" s="212">
        <v>3001</v>
      </c>
      <c r="AL68" s="213">
        <v>949</v>
      </c>
      <c r="AM68" s="212">
        <v>17567</v>
      </c>
      <c r="AN68" s="212">
        <f t="shared" si="52"/>
        <v>1416</v>
      </c>
      <c r="AO68" s="212">
        <v>709</v>
      </c>
      <c r="AP68" s="214">
        <v>251</v>
      </c>
      <c r="AQ68" s="213">
        <v>92</v>
      </c>
      <c r="AR68" s="212">
        <f t="shared" si="53"/>
        <v>4335</v>
      </c>
      <c r="AS68" s="212">
        <v>1350</v>
      </c>
      <c r="AT68" s="213">
        <v>375</v>
      </c>
      <c r="AU68" s="213">
        <v>1361</v>
      </c>
      <c r="AV68" s="212">
        <v>730</v>
      </c>
      <c r="AW68" s="212">
        <v>2919</v>
      </c>
      <c r="AX68" s="214">
        <f t="shared" si="36"/>
        <v>981</v>
      </c>
      <c r="AY68" s="212">
        <v>853</v>
      </c>
      <c r="AZ68" s="436"/>
    </row>
    <row r="69" spans="1:52" x14ac:dyDescent="0.25">
      <c r="A69" s="17"/>
      <c r="B69" s="29">
        <v>1961</v>
      </c>
      <c r="C69" s="43">
        <v>18</v>
      </c>
      <c r="D69" s="431">
        <v>2860</v>
      </c>
      <c r="E69" s="209">
        <v>12942</v>
      </c>
      <c r="F69" s="432">
        <f t="shared" si="41"/>
        <v>12777.573863705591</v>
      </c>
      <c r="G69" s="437">
        <f t="shared" si="37"/>
        <v>0.98729515250390909</v>
      </c>
      <c r="H69" s="438">
        <f t="shared" si="54"/>
        <v>164.42613629440893</v>
      </c>
      <c r="I69" s="288">
        <f t="shared" si="42"/>
        <v>9.5535298787331302E-2</v>
      </c>
      <c r="J69" s="288">
        <f t="shared" si="43"/>
        <v>0.27027027027027029</v>
      </c>
      <c r="K69" s="288">
        <v>0.25800000000000001</v>
      </c>
      <c r="L69" s="435">
        <v>0.27900000000000003</v>
      </c>
      <c r="M69" s="282">
        <f t="shared" si="44"/>
        <v>9.0306862664586235E-2</v>
      </c>
      <c r="N69" s="288">
        <f t="shared" si="45"/>
        <v>9.9279795554867184E-2</v>
      </c>
      <c r="O69" s="288">
        <f t="shared" si="46"/>
        <v>2.1218926663052737E-2</v>
      </c>
      <c r="P69" s="288">
        <f t="shared" si="38"/>
        <v>2.6050933910012501E-2</v>
      </c>
      <c r="Q69" s="288">
        <f t="shared" si="47"/>
        <v>7.047161774955471E-2</v>
      </c>
      <c r="R69" s="288">
        <f t="shared" si="48"/>
        <v>0.13638644803956457</v>
      </c>
      <c r="S69" s="288">
        <v>0.32800000000000001</v>
      </c>
      <c r="T69" s="288">
        <v>0.72699999999999998</v>
      </c>
      <c r="U69" s="282">
        <f t="shared" si="49"/>
        <v>0.11809148394514248</v>
      </c>
      <c r="V69" s="282">
        <f t="shared" si="50"/>
        <v>0.33408193293580113</v>
      </c>
      <c r="W69" s="288">
        <v>0.39900000000000002</v>
      </c>
      <c r="X69" s="288">
        <f t="shared" si="51"/>
        <v>0.35348060551312582</v>
      </c>
      <c r="Y69" s="213">
        <v>38739</v>
      </c>
      <c r="Z69" s="439"/>
      <c r="AA69" s="212">
        <v>25066</v>
      </c>
      <c r="AB69" s="212">
        <v>3975</v>
      </c>
      <c r="AC69" s="212">
        <v>109593</v>
      </c>
      <c r="AD69" s="212">
        <v>97032</v>
      </c>
      <c r="AE69" s="212">
        <f t="shared" si="33"/>
        <v>10470</v>
      </c>
      <c r="AF69" s="327">
        <v>17607</v>
      </c>
      <c r="AG69" s="212">
        <v>9897</v>
      </c>
      <c r="AH69" s="213">
        <v>2855</v>
      </c>
      <c r="AI69" s="213">
        <v>761</v>
      </c>
      <c r="AJ69" s="327">
        <v>2232</v>
      </c>
      <c r="AK69" s="212">
        <v>2730</v>
      </c>
      <c r="AL69" s="213">
        <v>780</v>
      </c>
      <c r="AM69" s="212">
        <v>14947</v>
      </c>
      <c r="AN69" s="212">
        <f t="shared" si="52"/>
        <v>1173</v>
      </c>
      <c r="AO69" s="212">
        <v>573</v>
      </c>
      <c r="AP69" s="214">
        <v>207</v>
      </c>
      <c r="AQ69" s="213">
        <v>63</v>
      </c>
      <c r="AR69" s="212">
        <f t="shared" si="53"/>
        <v>3846</v>
      </c>
      <c r="AS69" s="212">
        <v>1048</v>
      </c>
      <c r="AT69" s="213">
        <v>330</v>
      </c>
      <c r="AU69" s="213">
        <v>1305</v>
      </c>
      <c r="AV69" s="212">
        <v>615</v>
      </c>
      <c r="AW69" s="212">
        <v>2673</v>
      </c>
      <c r="AX69" s="214">
        <f t="shared" si="36"/>
        <v>822</v>
      </c>
      <c r="AY69" s="212">
        <v>754</v>
      </c>
      <c r="AZ69" s="436"/>
    </row>
    <row r="70" spans="1:52" x14ac:dyDescent="0.25">
      <c r="A70" s="17"/>
      <c r="B70" s="29">
        <v>1960</v>
      </c>
      <c r="C70" s="43">
        <v>16</v>
      </c>
      <c r="D70" s="431">
        <v>2472</v>
      </c>
      <c r="E70" s="209">
        <v>10664</v>
      </c>
      <c r="F70" s="432">
        <f t="shared" si="41"/>
        <v>10551.884747675726</v>
      </c>
      <c r="G70" s="437">
        <f t="shared" si="37"/>
        <v>0.98948656673628332</v>
      </c>
      <c r="H70" s="438">
        <f t="shared" si="54"/>
        <v>112.11525232427448</v>
      </c>
      <c r="I70" s="288">
        <f t="shared" si="42"/>
        <v>9.3572679140211362E-2</v>
      </c>
      <c r="J70" s="288">
        <f t="shared" si="43"/>
        <v>0.2723477406679764</v>
      </c>
      <c r="K70" s="288">
        <v>0.255</v>
      </c>
      <c r="L70" s="435">
        <v>0.27700000000000002</v>
      </c>
      <c r="M70" s="282">
        <f t="shared" si="44"/>
        <v>8.8425759908874219E-2</v>
      </c>
      <c r="N70" s="288">
        <f t="shared" si="45"/>
        <v>9.3504420432220042E-2</v>
      </c>
      <c r="O70" s="288">
        <f t="shared" si="46"/>
        <v>2.412819253438114E-2</v>
      </c>
      <c r="P70" s="288">
        <f t="shared" si="38"/>
        <v>2.5354905393718229E-2</v>
      </c>
      <c r="Q70" s="288">
        <f t="shared" si="47"/>
        <v>6.5324165029469541E-2</v>
      </c>
      <c r="R70" s="288">
        <f t="shared" si="48"/>
        <v>0.13515936465078998</v>
      </c>
      <c r="S70" s="288">
        <v>0.32400000000000001</v>
      </c>
      <c r="T70" s="288">
        <v>0.71199999999999997</v>
      </c>
      <c r="U70" s="282">
        <f t="shared" si="49"/>
        <v>0.11247284156348218</v>
      </c>
      <c r="V70" s="282">
        <f t="shared" si="50"/>
        <v>0.32735756385068765</v>
      </c>
      <c r="W70" s="288">
        <v>0.38800000000000001</v>
      </c>
      <c r="X70" s="288">
        <f t="shared" si="51"/>
        <v>0.34357795262303037</v>
      </c>
      <c r="Y70" s="213">
        <v>32576</v>
      </c>
      <c r="Z70" s="439"/>
      <c r="AA70" s="212">
        <v>21434</v>
      </c>
      <c r="AB70" s="212">
        <v>3442</v>
      </c>
      <c r="AC70" s="212">
        <v>94814</v>
      </c>
      <c r="AD70" s="212">
        <v>84014</v>
      </c>
      <c r="AE70" s="212">
        <f t="shared" si="33"/>
        <v>8872</v>
      </c>
      <c r="AF70" s="327">
        <v>15206</v>
      </c>
      <c r="AG70" s="212">
        <v>8384</v>
      </c>
      <c r="AH70" s="213">
        <v>2404</v>
      </c>
      <c r="AI70" s="213">
        <v>692</v>
      </c>
      <c r="AJ70" s="327">
        <v>1914</v>
      </c>
      <c r="AK70" s="212">
        <v>2128</v>
      </c>
      <c r="AL70" s="213">
        <v>604</v>
      </c>
      <c r="AM70" s="212">
        <v>12815</v>
      </c>
      <c r="AN70" s="212">
        <f t="shared" si="52"/>
        <v>877</v>
      </c>
      <c r="AO70" s="212">
        <v>488</v>
      </c>
      <c r="AP70" s="214">
        <v>167</v>
      </c>
      <c r="AQ70" s="213">
        <v>55</v>
      </c>
      <c r="AR70" s="212">
        <f t="shared" si="53"/>
        <v>3046</v>
      </c>
      <c r="AS70" s="212">
        <v>920</v>
      </c>
      <c r="AT70" s="213">
        <v>218</v>
      </c>
      <c r="AU70" s="213">
        <v>1193</v>
      </c>
      <c r="AV70" s="212">
        <v>619</v>
      </c>
      <c r="AW70" s="212">
        <v>2169</v>
      </c>
      <c r="AX70" s="214">
        <f t="shared" si="36"/>
        <v>786</v>
      </c>
      <c r="AY70" s="212">
        <v>658</v>
      </c>
      <c r="AZ70" s="436"/>
    </row>
    <row r="71" spans="1:52" x14ac:dyDescent="0.25">
      <c r="A71" s="17"/>
      <c r="B71" s="29">
        <v>1959</v>
      </c>
      <c r="C71" s="43">
        <v>16</v>
      </c>
      <c r="D71" s="431">
        <v>2476</v>
      </c>
      <c r="E71" s="209">
        <v>10853</v>
      </c>
      <c r="F71" s="432">
        <f t="shared" si="41"/>
        <v>10829.645534406749</v>
      </c>
      <c r="G71" s="437">
        <f t="shared" si="37"/>
        <v>0.99784810968458015</v>
      </c>
      <c r="H71" s="438">
        <f t="shared" si="54"/>
        <v>23.354465593251007</v>
      </c>
      <c r="I71" s="288">
        <f t="shared" si="42"/>
        <v>9.1602731196639822E-2</v>
      </c>
      <c r="J71" s="288">
        <f t="shared" si="43"/>
        <v>0.26266416510318952</v>
      </c>
      <c r="K71" s="288">
        <v>0.25700000000000001</v>
      </c>
      <c r="L71" s="435">
        <v>0.27500000000000002</v>
      </c>
      <c r="M71" s="282">
        <f t="shared" si="44"/>
        <v>8.6368289413974689E-2</v>
      </c>
      <c r="N71" s="288">
        <f t="shared" si="45"/>
        <v>9.2779761544513714E-2</v>
      </c>
      <c r="O71" s="288">
        <f t="shared" si="46"/>
        <v>2.1999636869817828E-2</v>
      </c>
      <c r="P71" s="288">
        <f t="shared" si="38"/>
        <v>2.4905811707842163E-2</v>
      </c>
      <c r="Q71" s="288">
        <f t="shared" si="47"/>
        <v>6.8086909156932759E-2</v>
      </c>
      <c r="R71" s="288">
        <f t="shared" si="48"/>
        <v>0.13301391981595026</v>
      </c>
      <c r="S71" s="288">
        <v>0.32400000000000001</v>
      </c>
      <c r="T71" s="288">
        <v>0.71599999999999997</v>
      </c>
      <c r="U71" s="282">
        <f t="shared" si="49"/>
        <v>0.11453507392593687</v>
      </c>
      <c r="V71" s="282">
        <f t="shared" si="50"/>
        <v>0.32842098892452942</v>
      </c>
      <c r="W71" s="288">
        <v>0.39200000000000002</v>
      </c>
      <c r="X71" s="288">
        <f t="shared" si="51"/>
        <v>0.34874468377006446</v>
      </c>
      <c r="Y71" s="213">
        <v>33046</v>
      </c>
      <c r="Z71" s="439"/>
      <c r="AA71" s="212">
        <v>21636</v>
      </c>
      <c r="AB71" s="212">
        <v>3478</v>
      </c>
      <c r="AC71" s="212">
        <v>94757</v>
      </c>
      <c r="AD71" s="212">
        <v>84294</v>
      </c>
      <c r="AE71" s="212">
        <f t="shared" si="33"/>
        <v>8680</v>
      </c>
      <c r="AF71" s="327">
        <v>15317</v>
      </c>
      <c r="AG71" s="212">
        <v>8184</v>
      </c>
      <c r="AH71" s="213">
        <v>2360</v>
      </c>
      <c r="AI71" s="213">
        <v>616</v>
      </c>
      <c r="AJ71" s="327">
        <v>1837</v>
      </c>
      <c r="AK71" s="212">
        <v>2250</v>
      </c>
      <c r="AL71" s="213">
        <v>557</v>
      </c>
      <c r="AM71" s="212">
        <v>12604</v>
      </c>
      <c r="AN71" s="212">
        <f t="shared" si="52"/>
        <v>842</v>
      </c>
      <c r="AO71" s="212">
        <v>496</v>
      </c>
      <c r="AP71" s="214">
        <v>180</v>
      </c>
      <c r="AQ71" s="213">
        <v>60</v>
      </c>
      <c r="AR71" s="212">
        <f t="shared" si="53"/>
        <v>3066</v>
      </c>
      <c r="AS71" s="212">
        <v>854</v>
      </c>
      <c r="AT71" s="213">
        <v>225</v>
      </c>
      <c r="AU71" s="213">
        <v>1127</v>
      </c>
      <c r="AV71" s="212">
        <v>547</v>
      </c>
      <c r="AW71" s="212">
        <v>2224</v>
      </c>
      <c r="AX71" s="214">
        <f t="shared" si="36"/>
        <v>727</v>
      </c>
      <c r="AY71" s="212">
        <v>591</v>
      </c>
      <c r="AZ71" s="436"/>
    </row>
    <row r="72" spans="1:52" x14ac:dyDescent="0.25">
      <c r="A72" s="17"/>
      <c r="B72" s="29">
        <v>1958</v>
      </c>
      <c r="C72" s="43">
        <v>16</v>
      </c>
      <c r="D72" s="431">
        <v>2470</v>
      </c>
      <c r="E72" s="209">
        <v>10578</v>
      </c>
      <c r="F72" s="432">
        <f t="shared" si="41"/>
        <v>10596.741910384841</v>
      </c>
      <c r="G72" s="437">
        <f t="shared" si="37"/>
        <v>1.0017717820367593</v>
      </c>
      <c r="H72" s="438">
        <f t="shared" ref="H72:H76" si="56">F72-E72</f>
        <v>18.741910384840594</v>
      </c>
      <c r="I72" s="288">
        <f t="shared" si="42"/>
        <v>9.160029733460763E-2</v>
      </c>
      <c r="J72" s="288">
        <f t="shared" si="43"/>
        <v>0.26105377840995064</v>
      </c>
      <c r="K72" s="288">
        <v>0.25800000000000001</v>
      </c>
      <c r="L72" s="435">
        <v>0.27700000000000002</v>
      </c>
      <c r="M72" s="282">
        <f t="shared" si="44"/>
        <v>8.6301369863013705E-2</v>
      </c>
      <c r="N72" s="288">
        <f t="shared" si="45"/>
        <v>8.8127591320400683E-2</v>
      </c>
      <c r="O72" s="288">
        <f t="shared" si="46"/>
        <v>2.151741669945223E-2</v>
      </c>
      <c r="P72" s="288">
        <f t="shared" si="38"/>
        <v>2.7609642136561537E-2</v>
      </c>
      <c r="Q72" s="288">
        <f t="shared" si="47"/>
        <v>6.7790454861846691E-2</v>
      </c>
      <c r="R72" s="288">
        <f t="shared" si="48"/>
        <v>0.12981841350748646</v>
      </c>
      <c r="S72" s="288">
        <v>0.32500000000000001</v>
      </c>
      <c r="T72" s="288">
        <v>0.71899999999999997</v>
      </c>
      <c r="U72" s="282">
        <f t="shared" si="49"/>
        <v>0.11232876712328767</v>
      </c>
      <c r="V72" s="282">
        <f t="shared" si="50"/>
        <v>0.3201283176467028</v>
      </c>
      <c r="W72" s="288">
        <v>0.39400000000000002</v>
      </c>
      <c r="X72" s="288">
        <f t="shared" si="51"/>
        <v>0.35088669427630881</v>
      </c>
      <c r="Y72" s="213">
        <v>33043</v>
      </c>
      <c r="Z72" s="439"/>
      <c r="AA72" s="212">
        <v>21621</v>
      </c>
      <c r="AB72" s="212">
        <v>3392</v>
      </c>
      <c r="AC72" s="212">
        <v>94170</v>
      </c>
      <c r="AD72" s="212">
        <v>83827</v>
      </c>
      <c r="AE72" s="212">
        <f t="shared" si="33"/>
        <v>8626</v>
      </c>
      <c r="AF72" s="327">
        <v>15334</v>
      </c>
      <c r="AG72" s="212">
        <v>8127</v>
      </c>
      <c r="AH72" s="213">
        <v>2600</v>
      </c>
      <c r="AI72" s="213">
        <v>644</v>
      </c>
      <c r="AJ72" s="327">
        <v>2062</v>
      </c>
      <c r="AK72" s="212">
        <v>2240</v>
      </c>
      <c r="AL72" s="213">
        <v>526</v>
      </c>
      <c r="AM72" s="212">
        <v>12225</v>
      </c>
      <c r="AN72" s="212">
        <f t="shared" si="52"/>
        <v>827</v>
      </c>
      <c r="AO72" s="212">
        <v>499</v>
      </c>
      <c r="AP72" s="214">
        <v>160</v>
      </c>
      <c r="AQ72" s="213">
        <v>70</v>
      </c>
      <c r="AR72" s="212">
        <f t="shared" si="53"/>
        <v>2912</v>
      </c>
      <c r="AS72" s="212">
        <v>739</v>
      </c>
      <c r="AT72" s="213">
        <v>231</v>
      </c>
      <c r="AU72" s="213">
        <v>1046</v>
      </c>
      <c r="AV72" s="212">
        <v>551</v>
      </c>
      <c r="AW72" s="212">
        <v>2085</v>
      </c>
      <c r="AX72" s="214">
        <f t="shared" si="36"/>
        <v>711</v>
      </c>
      <c r="AY72" s="212">
        <v>655</v>
      </c>
      <c r="AZ72" s="436"/>
    </row>
    <row r="73" spans="1:52" x14ac:dyDescent="0.25">
      <c r="A73" s="17"/>
      <c r="B73" s="29">
        <v>1957</v>
      </c>
      <c r="C73" s="43">
        <v>16</v>
      </c>
      <c r="D73" s="431">
        <v>2470</v>
      </c>
      <c r="E73" s="209">
        <v>10636</v>
      </c>
      <c r="F73" s="432">
        <f t="shared" ref="F73:F104" si="57">((((2/3)+((L73+W73+T73+U73+I73+S73+M73-(1-Q73)-R73-O73)/20))*(AO73*3+AS73*4/3+Y73+(AG73+AW73)*5/6+(AL73+AQ73+AT73)*1/6-AH73*3/2-AI73*7/6-AV73-AU73*2/3-AK73*1/2-AM73*1/3)-(((1/3)-((L73+W73+T73+Q73+N73+S73+J73+V73+M73)/20))*(AH73*17/6+AI73*2+AV73*4/3+AU73*5/6+AM73*1/2+AP73*1/3-AK73*3/2-AO73*1/3-AG73*1/6))))/2</f>
        <v>10742.194518239907</v>
      </c>
      <c r="G73" s="437">
        <f t="shared" si="37"/>
        <v>1.0099844413538837</v>
      </c>
      <c r="H73" s="438">
        <f t="shared" si="56"/>
        <v>106.19451823990676</v>
      </c>
      <c r="I73" s="288">
        <f t="shared" ref="I73:I104" si="58">AE73/AC73</f>
        <v>9.0943388317159563E-2</v>
      </c>
      <c r="J73" s="288">
        <f t="shared" ref="J73:J104" si="59">AE73/Y73</f>
        <v>0.26129896720965945</v>
      </c>
      <c r="K73" s="288">
        <v>0.25800000000000001</v>
      </c>
      <c r="L73" s="435">
        <v>0.27500000000000002</v>
      </c>
      <c r="M73" s="282">
        <f t="shared" ref="M73:M104" si="60">AG73/AC73</f>
        <v>8.5588229129550844E-2</v>
      </c>
      <c r="N73" s="288">
        <f t="shared" ref="N73:N104" si="61">AR73/Y73</f>
        <v>8.6176266899521237E-2</v>
      </c>
      <c r="O73" s="288">
        <f t="shared" ref="O73:O104" si="62">AX73/Y73</f>
        <v>2.2311884616542713E-2</v>
      </c>
      <c r="P73" s="288">
        <f t="shared" si="38"/>
        <v>2.6325166104252687E-2</v>
      </c>
      <c r="Q73" s="288">
        <f t="shared" ref="Q73:Q104" si="63">AK73/Y73</f>
        <v>6.6303333232964987E-2</v>
      </c>
      <c r="R73" s="288">
        <f t="shared" ref="R73:R104" si="64">AM73/AC73</f>
        <v>0.12522269497600133</v>
      </c>
      <c r="S73" s="288">
        <v>0.32400000000000001</v>
      </c>
      <c r="T73" s="288">
        <v>0.71499999999999997</v>
      </c>
      <c r="U73" s="282">
        <f t="shared" ref="U73:U104" si="65">E73/AC73</f>
        <v>0.11146276540001257</v>
      </c>
      <c r="V73" s="282">
        <f t="shared" ref="V73:V104" si="66">E73/Y73</f>
        <v>0.32025533708710968</v>
      </c>
      <c r="W73" s="288">
        <v>0.39100000000000001</v>
      </c>
      <c r="X73" s="288">
        <f t="shared" ref="X73:X104" si="67">Y73/AC73</f>
        <v>0.34804342814026118</v>
      </c>
      <c r="Y73" s="213">
        <v>33211</v>
      </c>
      <c r="Z73" s="439"/>
      <c r="AA73" s="212">
        <v>21865</v>
      </c>
      <c r="AB73" s="212">
        <v>3396</v>
      </c>
      <c r="AC73" s="212">
        <v>95422</v>
      </c>
      <c r="AD73" s="212">
        <v>84906</v>
      </c>
      <c r="AE73" s="212">
        <f t="shared" ref="AE73:AE136" si="68">AG73+AO73</f>
        <v>8678</v>
      </c>
      <c r="AF73" s="327">
        <v>15595</v>
      </c>
      <c r="AG73" s="212">
        <v>8167</v>
      </c>
      <c r="AH73" s="213">
        <v>2512</v>
      </c>
      <c r="AI73" s="213">
        <v>687</v>
      </c>
      <c r="AJ73" s="327">
        <v>1972</v>
      </c>
      <c r="AK73" s="212">
        <v>2202</v>
      </c>
      <c r="AL73" s="213">
        <v>480</v>
      </c>
      <c r="AM73" s="212">
        <v>11949</v>
      </c>
      <c r="AN73" s="212">
        <f t="shared" ref="AN73:AN104" si="69">AL73+AQ73+AT73</f>
        <v>743</v>
      </c>
      <c r="AO73" s="212">
        <v>511</v>
      </c>
      <c r="AP73" s="214">
        <v>152</v>
      </c>
      <c r="AQ73" s="213">
        <v>46</v>
      </c>
      <c r="AR73" s="212">
        <f t="shared" ref="AR73:AR104" si="70">AL73+AQ73+AT73+AW73</f>
        <v>2862</v>
      </c>
      <c r="AS73" s="212">
        <v>768</v>
      </c>
      <c r="AT73" s="213">
        <v>217</v>
      </c>
      <c r="AU73" s="213">
        <v>1115</v>
      </c>
      <c r="AV73" s="212">
        <v>589</v>
      </c>
      <c r="AW73" s="212">
        <v>2119</v>
      </c>
      <c r="AX73" s="214">
        <f t="shared" ref="AX73:AX136" si="71">AP73+AV73</f>
        <v>741</v>
      </c>
      <c r="AY73" s="212">
        <v>672</v>
      </c>
      <c r="AZ73" s="436"/>
    </row>
    <row r="74" spans="1:52" x14ac:dyDescent="0.25">
      <c r="A74" s="17"/>
      <c r="B74" s="29">
        <v>1956</v>
      </c>
      <c r="C74" s="43">
        <v>16</v>
      </c>
      <c r="D74" s="431">
        <v>2478</v>
      </c>
      <c r="E74" s="209">
        <v>11031</v>
      </c>
      <c r="F74" s="432">
        <f t="shared" si="57"/>
        <v>11174.213005751735</v>
      </c>
      <c r="G74" s="437">
        <f t="shared" ref="G74:G137" si="72">F74/E74</f>
        <v>1.0129827763350316</v>
      </c>
      <c r="H74" s="438">
        <f t="shared" si="56"/>
        <v>143.21300575173518</v>
      </c>
      <c r="I74" s="288">
        <f t="shared" si="58"/>
        <v>9.9488805147637693E-2</v>
      </c>
      <c r="J74" s="288">
        <f t="shared" si="59"/>
        <v>0.28441963749849958</v>
      </c>
      <c r="K74" s="288">
        <v>0.25800000000000001</v>
      </c>
      <c r="L74" s="435">
        <v>0.27400000000000002</v>
      </c>
      <c r="M74" s="282">
        <f t="shared" si="60"/>
        <v>9.4439837509315921E-2</v>
      </c>
      <c r="N74" s="288">
        <f t="shared" si="61"/>
        <v>8.8884887768575199E-2</v>
      </c>
      <c r="O74" s="288">
        <f t="shared" si="62"/>
        <v>2.103589004921378E-2</v>
      </c>
      <c r="P74" s="288">
        <f t="shared" ref="P74:P137" si="73">AH74/AC74</f>
        <v>2.64099845696831E-2</v>
      </c>
      <c r="Q74" s="288">
        <f t="shared" si="63"/>
        <v>6.8839274996999156E-2</v>
      </c>
      <c r="R74" s="288">
        <f t="shared" si="64"/>
        <v>0.12076584756526394</v>
      </c>
      <c r="S74" s="288">
        <v>0.33100000000000002</v>
      </c>
      <c r="T74" s="288">
        <v>0.72899999999999998</v>
      </c>
      <c r="U74" s="282">
        <f t="shared" si="65"/>
        <v>0.11579035762646037</v>
      </c>
      <c r="V74" s="282">
        <f t="shared" si="66"/>
        <v>0.33102268635217863</v>
      </c>
      <c r="W74" s="288">
        <v>0.39700000000000002</v>
      </c>
      <c r="X74" s="288">
        <f t="shared" si="67"/>
        <v>0.3497958369634816</v>
      </c>
      <c r="Y74" s="213">
        <v>33324</v>
      </c>
      <c r="Z74" s="439"/>
      <c r="AA74" s="212">
        <v>21653</v>
      </c>
      <c r="AB74" s="212">
        <v>3339</v>
      </c>
      <c r="AC74" s="212">
        <v>95267</v>
      </c>
      <c r="AD74" s="212">
        <v>83856</v>
      </c>
      <c r="AE74" s="212">
        <f t="shared" si="68"/>
        <v>9478</v>
      </c>
      <c r="AF74" s="327">
        <v>15295</v>
      </c>
      <c r="AG74" s="212">
        <v>8997</v>
      </c>
      <c r="AH74" s="213">
        <v>2516</v>
      </c>
      <c r="AI74" s="213">
        <v>644</v>
      </c>
      <c r="AJ74" s="327">
        <v>1984</v>
      </c>
      <c r="AK74" s="212">
        <v>2294</v>
      </c>
      <c r="AL74" s="213">
        <v>492</v>
      </c>
      <c r="AM74" s="212">
        <v>11505</v>
      </c>
      <c r="AN74" s="212">
        <f t="shared" si="69"/>
        <v>710</v>
      </c>
      <c r="AO74" s="212">
        <v>481</v>
      </c>
      <c r="AP74" s="214">
        <v>175</v>
      </c>
      <c r="AQ74" s="213">
        <v>43</v>
      </c>
      <c r="AR74" s="212">
        <f t="shared" si="70"/>
        <v>2962</v>
      </c>
      <c r="AS74" s="212">
        <v>717</v>
      </c>
      <c r="AT74" s="213">
        <v>175</v>
      </c>
      <c r="AU74" s="213">
        <v>1253</v>
      </c>
      <c r="AV74" s="212">
        <v>526</v>
      </c>
      <c r="AW74" s="212">
        <v>2252</v>
      </c>
      <c r="AX74" s="214">
        <f t="shared" si="71"/>
        <v>701</v>
      </c>
      <c r="AY74" s="212">
        <v>725</v>
      </c>
      <c r="AZ74" s="436"/>
    </row>
    <row r="75" spans="1:52" x14ac:dyDescent="0.25">
      <c r="A75" s="17"/>
      <c r="B75" s="29">
        <v>1955</v>
      </c>
      <c r="C75" s="43">
        <v>16</v>
      </c>
      <c r="D75" s="431">
        <v>2468</v>
      </c>
      <c r="E75" s="209">
        <v>11068</v>
      </c>
      <c r="F75" s="432">
        <f t="shared" si="57"/>
        <v>11129.239263231022</v>
      </c>
      <c r="G75" s="437">
        <f t="shared" si="72"/>
        <v>1.0055330017375337</v>
      </c>
      <c r="H75" s="438">
        <f t="shared" si="56"/>
        <v>61.239263231022051</v>
      </c>
      <c r="I75" s="288">
        <f t="shared" si="58"/>
        <v>0.10047026395800238</v>
      </c>
      <c r="J75" s="288">
        <f t="shared" si="59"/>
        <v>0.28998269213251149</v>
      </c>
      <c r="K75" s="288">
        <v>0.25900000000000001</v>
      </c>
      <c r="L75" s="435">
        <v>0.27200000000000002</v>
      </c>
      <c r="M75" s="282">
        <f t="shared" si="60"/>
        <v>9.5146918035201408E-2</v>
      </c>
      <c r="N75" s="288">
        <f t="shared" si="61"/>
        <v>8.9484711383718454E-2</v>
      </c>
      <c r="O75" s="288">
        <f t="shared" si="62"/>
        <v>2.3077156651383112E-2</v>
      </c>
      <c r="P75" s="288">
        <f t="shared" si="73"/>
        <v>2.6479963809664081E-2</v>
      </c>
      <c r="Q75" s="288">
        <f t="shared" si="63"/>
        <v>6.7531047885100046E-2</v>
      </c>
      <c r="R75" s="288">
        <f t="shared" si="64"/>
        <v>0.11366290385363954</v>
      </c>
      <c r="S75" s="288">
        <v>0.33200000000000002</v>
      </c>
      <c r="T75" s="288">
        <v>0.72599999999999998</v>
      </c>
      <c r="U75" s="282">
        <f t="shared" si="65"/>
        <v>0.11644030172640527</v>
      </c>
      <c r="V75" s="282">
        <f t="shared" si="66"/>
        <v>0.33607627607566876</v>
      </c>
      <c r="W75" s="288">
        <v>0.39400000000000002</v>
      </c>
      <c r="X75" s="288">
        <f t="shared" si="67"/>
        <v>0.34646986418103587</v>
      </c>
      <c r="Y75" s="213">
        <v>32933</v>
      </c>
      <c r="Z75" s="439"/>
      <c r="AA75" s="212">
        <v>21610</v>
      </c>
      <c r="AB75" s="212">
        <v>3251</v>
      </c>
      <c r="AC75" s="212">
        <v>95053</v>
      </c>
      <c r="AD75" s="212">
        <v>83590</v>
      </c>
      <c r="AE75" s="212">
        <f t="shared" si="68"/>
        <v>9550</v>
      </c>
      <c r="AF75" s="327">
        <v>15435</v>
      </c>
      <c r="AG75" s="212">
        <v>9044</v>
      </c>
      <c r="AH75" s="213">
        <v>2517</v>
      </c>
      <c r="AI75" s="213">
        <v>698</v>
      </c>
      <c r="AJ75" s="327">
        <v>1940</v>
      </c>
      <c r="AK75" s="212">
        <v>2224</v>
      </c>
      <c r="AL75" s="213">
        <v>477</v>
      </c>
      <c r="AM75" s="212">
        <v>10804</v>
      </c>
      <c r="AN75" s="212">
        <f t="shared" si="69"/>
        <v>723</v>
      </c>
      <c r="AO75" s="212">
        <v>506</v>
      </c>
      <c r="AP75" s="214">
        <v>182</v>
      </c>
      <c r="AQ75" s="213">
        <v>36</v>
      </c>
      <c r="AR75" s="212">
        <f t="shared" si="70"/>
        <v>2947</v>
      </c>
      <c r="AS75" s="212">
        <v>670</v>
      </c>
      <c r="AT75" s="213">
        <v>210</v>
      </c>
      <c r="AU75" s="213">
        <v>1187</v>
      </c>
      <c r="AV75" s="212">
        <v>578</v>
      </c>
      <c r="AW75" s="212">
        <v>2224</v>
      </c>
      <c r="AX75" s="214">
        <f t="shared" si="71"/>
        <v>760</v>
      </c>
      <c r="AY75" s="212">
        <v>700</v>
      </c>
      <c r="AZ75" s="436"/>
    </row>
    <row r="76" spans="1:52" x14ac:dyDescent="0.25">
      <c r="A76" s="17"/>
      <c r="B76" s="29">
        <v>1954</v>
      </c>
      <c r="C76" s="43">
        <v>16</v>
      </c>
      <c r="D76" s="431">
        <v>2472</v>
      </c>
      <c r="E76" s="209">
        <v>10827</v>
      </c>
      <c r="F76" s="432">
        <f t="shared" si="57"/>
        <v>10951.201315110638</v>
      </c>
      <c r="G76" s="437">
        <f t="shared" si="72"/>
        <v>1.0114714431615996</v>
      </c>
      <c r="H76" s="438">
        <f t="shared" si="56"/>
        <v>124.20131511063846</v>
      </c>
      <c r="I76" s="288">
        <f t="shared" si="58"/>
        <v>9.9105508186430921E-2</v>
      </c>
      <c r="J76" s="288">
        <f t="shared" si="59"/>
        <v>0.28923424523693209</v>
      </c>
      <c r="K76" s="288">
        <v>0.26100000000000001</v>
      </c>
      <c r="L76" s="435">
        <v>0.27500000000000002</v>
      </c>
      <c r="M76" s="282">
        <f t="shared" si="60"/>
        <v>9.4491813569074642E-2</v>
      </c>
      <c r="N76" s="288">
        <f t="shared" si="61"/>
        <v>8.7567171470444558E-2</v>
      </c>
      <c r="O76" s="288">
        <f t="shared" si="62"/>
        <v>2.3082559843673668E-2</v>
      </c>
      <c r="P76" s="288">
        <f t="shared" si="73"/>
        <v>2.680336872940315E-2</v>
      </c>
      <c r="Q76" s="288">
        <f t="shared" si="63"/>
        <v>5.9141426477772346E-2</v>
      </c>
      <c r="R76" s="288">
        <f t="shared" si="64"/>
        <v>0.1068682324632526</v>
      </c>
      <c r="S76" s="288">
        <v>0.33300000000000002</v>
      </c>
      <c r="T76" s="288">
        <v>0.72299999999999998</v>
      </c>
      <c r="U76" s="282">
        <f t="shared" si="65"/>
        <v>0.11327091070774703</v>
      </c>
      <c r="V76" s="282">
        <f t="shared" si="66"/>
        <v>0.33057523204689793</v>
      </c>
      <c r="W76" s="288">
        <v>0.39</v>
      </c>
      <c r="X76" s="288">
        <f t="shared" si="67"/>
        <v>0.34264790500601561</v>
      </c>
      <c r="Y76" s="213">
        <v>32752</v>
      </c>
      <c r="Z76" s="439"/>
      <c r="AA76" s="212">
        <v>21908</v>
      </c>
      <c r="AB76" s="212">
        <v>3455</v>
      </c>
      <c r="AC76" s="212">
        <v>95585</v>
      </c>
      <c r="AD76" s="212">
        <v>83936</v>
      </c>
      <c r="AE76" s="212">
        <f t="shared" si="68"/>
        <v>9473</v>
      </c>
      <c r="AF76" s="327">
        <v>15727</v>
      </c>
      <c r="AG76" s="212">
        <v>9032</v>
      </c>
      <c r="AH76" s="213">
        <v>2562</v>
      </c>
      <c r="AI76" s="213">
        <v>795</v>
      </c>
      <c r="AJ76" s="327">
        <v>1959</v>
      </c>
      <c r="AK76" s="212">
        <v>1937</v>
      </c>
      <c r="AL76" s="213">
        <v>402</v>
      </c>
      <c r="AM76" s="212">
        <v>10215</v>
      </c>
      <c r="AN76" s="212">
        <f t="shared" si="69"/>
        <v>594</v>
      </c>
      <c r="AO76" s="212">
        <v>441</v>
      </c>
      <c r="AP76" s="214">
        <v>165</v>
      </c>
      <c r="AQ76" s="213">
        <v>45</v>
      </c>
      <c r="AR76" s="212">
        <f t="shared" si="70"/>
        <v>2868</v>
      </c>
      <c r="AS76" s="212">
        <v>694</v>
      </c>
      <c r="AT76" s="213">
        <v>147</v>
      </c>
      <c r="AU76" s="213">
        <v>1332</v>
      </c>
      <c r="AV76" s="212">
        <v>591</v>
      </c>
      <c r="AW76" s="212">
        <v>2274</v>
      </c>
      <c r="AX76" s="214">
        <f t="shared" si="71"/>
        <v>756</v>
      </c>
      <c r="AY76" s="212">
        <v>789</v>
      </c>
      <c r="AZ76" s="436"/>
    </row>
    <row r="77" spans="1:52" x14ac:dyDescent="0.25">
      <c r="A77" s="17"/>
      <c r="B77" s="29">
        <v>1953</v>
      </c>
      <c r="C77" s="43">
        <v>16</v>
      </c>
      <c r="D77" s="431">
        <v>2480</v>
      </c>
      <c r="E77" s="209">
        <v>11426</v>
      </c>
      <c r="F77" s="432">
        <f t="shared" si="57"/>
        <v>11299.083076668778</v>
      </c>
      <c r="G77" s="437">
        <f t="shared" si="72"/>
        <v>0.98889226996926116</v>
      </c>
      <c r="H77" s="438">
        <f t="shared" ref="H77:H81" si="74">E77-F77</f>
        <v>126.91692333122228</v>
      </c>
      <c r="I77" s="288">
        <f t="shared" si="58"/>
        <v>9.605673937184403E-2</v>
      </c>
      <c r="J77" s="288">
        <f t="shared" si="59"/>
        <v>0.27151317737636954</v>
      </c>
      <c r="K77" s="288">
        <v>0.26400000000000001</v>
      </c>
      <c r="L77" s="435">
        <v>0.28000000000000003</v>
      </c>
      <c r="M77" s="282">
        <f t="shared" si="60"/>
        <v>9.0954805456031171E-2</v>
      </c>
      <c r="N77" s="288">
        <f t="shared" si="61"/>
        <v>8.7562925673674866E-2</v>
      </c>
      <c r="O77" s="288">
        <f t="shared" si="62"/>
        <v>2.1705655907610304E-2</v>
      </c>
      <c r="P77" s="288">
        <f t="shared" si="73"/>
        <v>2.7269679636264588E-2</v>
      </c>
      <c r="Q77" s="288">
        <f t="shared" si="63"/>
        <v>6.1474681670121413E-2</v>
      </c>
      <c r="R77" s="288">
        <f t="shared" si="64"/>
        <v>0.1069939447273032</v>
      </c>
      <c r="S77" s="288">
        <v>0.33600000000000002</v>
      </c>
      <c r="T77" s="288">
        <v>0.73299999999999998</v>
      </c>
      <c r="U77" s="282">
        <f t="shared" si="65"/>
        <v>0.11970163639030318</v>
      </c>
      <c r="V77" s="282">
        <f t="shared" si="66"/>
        <v>0.3383476458395025</v>
      </c>
      <c r="W77" s="288">
        <v>0.39700000000000002</v>
      </c>
      <c r="X77" s="288">
        <f t="shared" si="67"/>
        <v>0.35378297399794667</v>
      </c>
      <c r="Y77" s="213">
        <v>33770</v>
      </c>
      <c r="Z77" s="439"/>
      <c r="AA77" s="212">
        <v>22459</v>
      </c>
      <c r="AB77" s="212">
        <v>3593</v>
      </c>
      <c r="AC77" s="212">
        <v>95454</v>
      </c>
      <c r="AD77" s="212">
        <v>84997</v>
      </c>
      <c r="AE77" s="212">
        <f t="shared" si="68"/>
        <v>9169</v>
      </c>
      <c r="AF77" s="327">
        <v>16045</v>
      </c>
      <c r="AG77" s="212">
        <v>8682</v>
      </c>
      <c r="AH77" s="213">
        <v>2603</v>
      </c>
      <c r="AI77" s="37">
        <v>756.5432353630539</v>
      </c>
      <c r="AJ77" s="327">
        <v>2029</v>
      </c>
      <c r="AK77" s="212">
        <v>2076</v>
      </c>
      <c r="AL77" s="213">
        <v>464</v>
      </c>
      <c r="AM77" s="212">
        <v>10213</v>
      </c>
      <c r="AN77" s="212">
        <f t="shared" si="69"/>
        <v>705</v>
      </c>
      <c r="AO77" s="212">
        <v>487</v>
      </c>
      <c r="AP77" s="214">
        <v>165</v>
      </c>
      <c r="AQ77" s="213">
        <v>50</v>
      </c>
      <c r="AR77" s="212">
        <f t="shared" si="70"/>
        <v>2957</v>
      </c>
      <c r="AS77" s="212">
        <v>670</v>
      </c>
      <c r="AT77" s="213">
        <v>191</v>
      </c>
      <c r="AU77" s="213">
        <v>1245</v>
      </c>
      <c r="AV77" s="212">
        <v>568</v>
      </c>
      <c r="AW77" s="212">
        <v>2252</v>
      </c>
      <c r="AX77" s="214">
        <f t="shared" si="71"/>
        <v>733</v>
      </c>
      <c r="AY77" s="212">
        <v>745</v>
      </c>
      <c r="AZ77" s="436"/>
    </row>
    <row r="78" spans="1:52" x14ac:dyDescent="0.25">
      <c r="A78" s="17"/>
      <c r="B78" s="29">
        <v>1952</v>
      </c>
      <c r="C78" s="43">
        <v>16</v>
      </c>
      <c r="D78" s="431">
        <v>2478</v>
      </c>
      <c r="E78" s="209">
        <v>10349</v>
      </c>
      <c r="F78" s="432">
        <f t="shared" si="57"/>
        <v>10277.926484870241</v>
      </c>
      <c r="G78" s="437">
        <f t="shared" si="72"/>
        <v>0.99313233016429037</v>
      </c>
      <c r="H78" s="438">
        <f t="shared" si="74"/>
        <v>71.073515129759471</v>
      </c>
      <c r="I78" s="288">
        <f t="shared" si="58"/>
        <v>9.761934885290148E-2</v>
      </c>
      <c r="J78" s="288">
        <f t="shared" si="59"/>
        <v>0.2975543914901822</v>
      </c>
      <c r="K78" s="288">
        <v>0.253</v>
      </c>
      <c r="L78" s="435">
        <v>0.27100000000000002</v>
      </c>
      <c r="M78" s="282">
        <f t="shared" si="60"/>
        <v>9.2537533738191638E-2</v>
      </c>
      <c r="N78" s="288">
        <f t="shared" si="61"/>
        <v>9.2746730083234238E-2</v>
      </c>
      <c r="O78" s="288">
        <f t="shared" si="62"/>
        <v>2.6673522511810266E-2</v>
      </c>
      <c r="P78" s="288">
        <f t="shared" si="73"/>
        <v>2.6632085020242915E-2</v>
      </c>
      <c r="Q78" s="288">
        <f t="shared" si="63"/>
        <v>5.4664652762155735E-2</v>
      </c>
      <c r="R78" s="288">
        <f t="shared" si="64"/>
        <v>0.10943825910931174</v>
      </c>
      <c r="S78" s="288">
        <v>0.32700000000000001</v>
      </c>
      <c r="T78" s="288">
        <v>0.69599999999999995</v>
      </c>
      <c r="U78" s="282">
        <f t="shared" si="65"/>
        <v>0.10911142037786775</v>
      </c>
      <c r="V78" s="282">
        <f t="shared" si="66"/>
        <v>0.33258347527075233</v>
      </c>
      <c r="W78" s="288">
        <v>0.37</v>
      </c>
      <c r="X78" s="288">
        <f t="shared" si="67"/>
        <v>0.32807228407557354</v>
      </c>
      <c r="Y78" s="213">
        <v>31117</v>
      </c>
      <c r="Z78" s="439"/>
      <c r="AA78" s="212">
        <v>21272</v>
      </c>
      <c r="AB78" s="212">
        <v>3388</v>
      </c>
      <c r="AC78" s="212">
        <v>94848</v>
      </c>
      <c r="AD78" s="212">
        <v>84195</v>
      </c>
      <c r="AE78" s="212">
        <f t="shared" si="68"/>
        <v>9259</v>
      </c>
      <c r="AF78" s="327">
        <v>15506</v>
      </c>
      <c r="AG78" s="212">
        <v>8777</v>
      </c>
      <c r="AH78" s="213">
        <v>2526</v>
      </c>
      <c r="AI78" s="37">
        <v>783.25355291599487</v>
      </c>
      <c r="AJ78" s="327">
        <v>1966</v>
      </c>
      <c r="AK78" s="212">
        <v>1701</v>
      </c>
      <c r="AL78" s="213">
        <v>405</v>
      </c>
      <c r="AM78" s="212">
        <v>10380</v>
      </c>
      <c r="AN78" s="212">
        <f t="shared" si="69"/>
        <v>613</v>
      </c>
      <c r="AO78" s="212">
        <v>482</v>
      </c>
      <c r="AP78" s="214">
        <v>194</v>
      </c>
      <c r="AQ78" s="213">
        <v>40</v>
      </c>
      <c r="AR78" s="212">
        <f t="shared" si="70"/>
        <v>2886</v>
      </c>
      <c r="AS78" s="212">
        <v>768</v>
      </c>
      <c r="AT78" s="213">
        <v>168</v>
      </c>
      <c r="AU78" s="213">
        <v>1354</v>
      </c>
      <c r="AV78" s="212">
        <v>636</v>
      </c>
      <c r="AW78" s="212">
        <v>2273</v>
      </c>
      <c r="AX78" s="214">
        <f t="shared" si="71"/>
        <v>830</v>
      </c>
      <c r="AY78" s="212">
        <v>677</v>
      </c>
      <c r="AZ78" s="436"/>
    </row>
    <row r="79" spans="1:52" x14ac:dyDescent="0.25">
      <c r="A79" s="17"/>
      <c r="B79" s="29">
        <v>1951</v>
      </c>
      <c r="C79" s="43">
        <v>16</v>
      </c>
      <c r="D79" s="431">
        <v>2478</v>
      </c>
      <c r="E79" s="209">
        <v>11268</v>
      </c>
      <c r="F79" s="432">
        <f t="shared" si="57"/>
        <v>11245.893096459022</v>
      </c>
      <c r="G79" s="437">
        <f t="shared" si="72"/>
        <v>0.99803808097790392</v>
      </c>
      <c r="H79" s="438">
        <f t="shared" si="74"/>
        <v>22.106903540978237</v>
      </c>
      <c r="I79" s="288">
        <f t="shared" si="58"/>
        <v>0.10092564633854291</v>
      </c>
      <c r="J79" s="288">
        <f t="shared" si="59"/>
        <v>0.29557236079770688</v>
      </c>
      <c r="K79" s="288">
        <v>0.26100000000000001</v>
      </c>
      <c r="L79" s="435">
        <v>0.27500000000000002</v>
      </c>
      <c r="M79" s="282">
        <f t="shared" si="60"/>
        <v>9.6250559656813242E-2</v>
      </c>
      <c r="N79" s="288">
        <f t="shared" si="61"/>
        <v>9.3828139293773247E-2</v>
      </c>
      <c r="O79" s="288">
        <f t="shared" si="62"/>
        <v>2.6620723303043239E-2</v>
      </c>
      <c r="P79" s="288">
        <f t="shared" si="73"/>
        <v>2.847742110140461E-2</v>
      </c>
      <c r="Q79" s="288">
        <f t="shared" si="63"/>
        <v>5.6809172409587119E-2</v>
      </c>
      <c r="R79" s="288">
        <f t="shared" si="64"/>
        <v>9.7198071656896534E-2</v>
      </c>
      <c r="S79" s="288">
        <v>0.33600000000000002</v>
      </c>
      <c r="T79" s="288">
        <v>0.72199999999999998</v>
      </c>
      <c r="U79" s="282">
        <f t="shared" si="65"/>
        <v>0.11732489249383075</v>
      </c>
      <c r="V79" s="282">
        <f t="shared" si="66"/>
        <v>0.34359943892175399</v>
      </c>
      <c r="W79" s="288">
        <v>0.38600000000000001</v>
      </c>
      <c r="X79" s="288">
        <f t="shared" si="67"/>
        <v>0.34145833550254578</v>
      </c>
      <c r="Y79" s="213">
        <v>32794</v>
      </c>
      <c r="Z79" s="439"/>
      <c r="AA79" s="212">
        <v>22191</v>
      </c>
      <c r="AB79" s="212">
        <v>3582</v>
      </c>
      <c r="AC79" s="212">
        <v>96041</v>
      </c>
      <c r="AD79" s="212">
        <v>85065</v>
      </c>
      <c r="AE79" s="212">
        <f t="shared" si="68"/>
        <v>9693</v>
      </c>
      <c r="AF79" s="327">
        <v>16030</v>
      </c>
      <c r="AG79" s="212">
        <v>9244</v>
      </c>
      <c r="AH79" s="213">
        <v>2735</v>
      </c>
      <c r="AI79" s="37">
        <v>689.12060731496194</v>
      </c>
      <c r="AJ79" s="327">
        <v>2146</v>
      </c>
      <c r="AK79" s="212">
        <v>1863</v>
      </c>
      <c r="AL79" s="213">
        <v>442</v>
      </c>
      <c r="AM79" s="212">
        <v>9335</v>
      </c>
      <c r="AN79" s="212">
        <f t="shared" si="69"/>
        <v>677</v>
      </c>
      <c r="AO79" s="212">
        <v>449</v>
      </c>
      <c r="AP79" s="214">
        <v>202</v>
      </c>
      <c r="AQ79" s="213">
        <v>65</v>
      </c>
      <c r="AR79" s="212">
        <f t="shared" si="70"/>
        <v>3077</v>
      </c>
      <c r="AS79" s="212">
        <v>869</v>
      </c>
      <c r="AT79" s="213">
        <v>170</v>
      </c>
      <c r="AU79" s="213">
        <v>1240</v>
      </c>
      <c r="AV79" s="212">
        <v>671</v>
      </c>
      <c r="AW79" s="212">
        <v>2400</v>
      </c>
      <c r="AX79" s="214">
        <f t="shared" si="71"/>
        <v>873</v>
      </c>
      <c r="AY79" s="212">
        <v>716</v>
      </c>
      <c r="AZ79" s="436"/>
    </row>
    <row r="80" spans="1:52" x14ac:dyDescent="0.25">
      <c r="A80" s="17"/>
      <c r="B80" s="29">
        <v>1950</v>
      </c>
      <c r="C80" s="43">
        <v>16</v>
      </c>
      <c r="D80" s="431">
        <v>2476</v>
      </c>
      <c r="E80" s="209">
        <v>12013</v>
      </c>
      <c r="F80" s="432">
        <f t="shared" si="57"/>
        <v>11943.933009766262</v>
      </c>
      <c r="G80" s="437">
        <f t="shared" si="72"/>
        <v>0.99425064594741219</v>
      </c>
      <c r="H80" s="438">
        <f t="shared" si="74"/>
        <v>69.06699023373767</v>
      </c>
      <c r="I80" s="288">
        <f t="shared" si="58"/>
        <v>0.10768098820700947</v>
      </c>
      <c r="J80" s="288">
        <f t="shared" si="59"/>
        <v>0.30491812899818066</v>
      </c>
      <c r="K80" s="288">
        <v>0.26600000000000001</v>
      </c>
      <c r="L80" s="435">
        <v>0.28000000000000003</v>
      </c>
      <c r="M80" s="282">
        <f t="shared" si="60"/>
        <v>0.10316275984994508</v>
      </c>
      <c r="N80" s="288">
        <f t="shared" si="61"/>
        <v>8.9588590879746466E-2</v>
      </c>
      <c r="O80" s="288">
        <f t="shared" si="62"/>
        <v>1.8751100416691119E-2</v>
      </c>
      <c r="P80" s="288">
        <f t="shared" si="73"/>
        <v>2.8508362867624201E-2</v>
      </c>
      <c r="Q80" s="288">
        <f t="shared" si="63"/>
        <v>6.0831034685134101E-2</v>
      </c>
      <c r="R80" s="288">
        <f t="shared" si="64"/>
        <v>9.9007233310534931E-2</v>
      </c>
      <c r="S80" s="288">
        <v>0.34599999999999997</v>
      </c>
      <c r="T80" s="288">
        <v>0.748</v>
      </c>
      <c r="U80" s="282">
        <f t="shared" si="65"/>
        <v>0.12448962672801508</v>
      </c>
      <c r="V80" s="282">
        <f t="shared" si="66"/>
        <v>0.35251481894477377</v>
      </c>
      <c r="W80" s="288">
        <v>0.40200000000000002</v>
      </c>
      <c r="X80" s="288">
        <f t="shared" si="67"/>
        <v>0.35314721548633132</v>
      </c>
      <c r="Y80" s="213">
        <v>34078</v>
      </c>
      <c r="Z80" s="439"/>
      <c r="AA80" s="212">
        <v>22559</v>
      </c>
      <c r="AB80" s="212">
        <v>3714</v>
      </c>
      <c r="AC80" s="212">
        <v>96498</v>
      </c>
      <c r="AD80" s="212">
        <v>84823</v>
      </c>
      <c r="AE80" s="212">
        <f t="shared" si="68"/>
        <v>10391</v>
      </c>
      <c r="AF80" s="327">
        <v>15979</v>
      </c>
      <c r="AG80" s="212">
        <v>9955</v>
      </c>
      <c r="AH80" s="213">
        <v>2751</v>
      </c>
      <c r="AI80" s="37">
        <v>662.81007761497347</v>
      </c>
      <c r="AJ80" s="327">
        <v>2226</v>
      </c>
      <c r="AK80" s="212">
        <v>2073</v>
      </c>
      <c r="AL80" s="213">
        <v>433</v>
      </c>
      <c r="AM80" s="212">
        <v>9554</v>
      </c>
      <c r="AN80" s="212">
        <f t="shared" si="69"/>
        <v>712</v>
      </c>
      <c r="AO80" s="212">
        <v>436</v>
      </c>
      <c r="AP80" s="214">
        <v>151</v>
      </c>
      <c r="AQ80" s="213">
        <v>123</v>
      </c>
      <c r="AR80" s="212">
        <f t="shared" si="70"/>
        <v>3053</v>
      </c>
      <c r="AS80" s="212">
        <v>647</v>
      </c>
      <c r="AT80" s="213">
        <v>156</v>
      </c>
      <c r="AU80" s="213">
        <v>1249</v>
      </c>
      <c r="AV80" s="212">
        <v>488</v>
      </c>
      <c r="AW80" s="212">
        <v>2341</v>
      </c>
      <c r="AX80" s="214">
        <f t="shared" si="71"/>
        <v>639</v>
      </c>
      <c r="AY80" s="212">
        <v>793</v>
      </c>
      <c r="AZ80" s="436"/>
    </row>
    <row r="81" spans="1:52" x14ac:dyDescent="0.25">
      <c r="A81" s="17"/>
      <c r="B81" s="29">
        <v>1949</v>
      </c>
      <c r="C81" s="43">
        <v>16</v>
      </c>
      <c r="D81" s="431">
        <v>2480</v>
      </c>
      <c r="E81" s="209">
        <v>11426</v>
      </c>
      <c r="F81" s="432">
        <f t="shared" si="57"/>
        <v>11228.504974458841</v>
      </c>
      <c r="G81" s="437">
        <f t="shared" si="72"/>
        <v>0.9827152962067951</v>
      </c>
      <c r="H81" s="438">
        <f t="shared" si="74"/>
        <v>197.49502554115861</v>
      </c>
      <c r="I81" s="288">
        <f t="shared" si="58"/>
        <v>0.10808844922897876</v>
      </c>
      <c r="J81" s="288">
        <f t="shared" si="59"/>
        <v>0.32100975188248365</v>
      </c>
      <c r="K81" s="288">
        <v>0.26300000000000001</v>
      </c>
      <c r="L81" s="435">
        <v>0.27700000000000002</v>
      </c>
      <c r="M81" s="282">
        <f t="shared" si="60"/>
        <v>0.10419177854441165</v>
      </c>
      <c r="N81" s="288">
        <f t="shared" si="61"/>
        <v>9.1192445377113934E-2</v>
      </c>
      <c r="O81" s="288">
        <f t="shared" si="62"/>
        <v>2.3207011480064189E-2</v>
      </c>
      <c r="P81" s="288">
        <f t="shared" si="73"/>
        <v>2.8056028928883162E-2</v>
      </c>
      <c r="Q81" s="288">
        <f t="shared" si="63"/>
        <v>5.2586100481422045E-2</v>
      </c>
      <c r="R81" s="288">
        <f t="shared" si="64"/>
        <v>9.3010931460160443E-2</v>
      </c>
      <c r="S81" s="288">
        <v>0.34399999999999997</v>
      </c>
      <c r="T81" s="288">
        <v>0.72799999999999998</v>
      </c>
      <c r="U81" s="282">
        <f t="shared" si="65"/>
        <v>0.11872895797830334</v>
      </c>
      <c r="V81" s="282">
        <f t="shared" si="66"/>
        <v>0.3526107887915072</v>
      </c>
      <c r="W81" s="288">
        <v>0.38400000000000001</v>
      </c>
      <c r="X81" s="288">
        <f t="shared" si="67"/>
        <v>0.33671391163390002</v>
      </c>
      <c r="Y81" s="213">
        <v>32404</v>
      </c>
      <c r="Z81" s="439"/>
      <c r="AA81" s="212">
        <v>22168</v>
      </c>
      <c r="AB81" s="212">
        <v>3602</v>
      </c>
      <c r="AC81" s="212">
        <v>96236</v>
      </c>
      <c r="AD81" s="212">
        <v>84380</v>
      </c>
      <c r="AE81" s="212">
        <f t="shared" si="68"/>
        <v>10402</v>
      </c>
      <c r="AF81" s="327">
        <v>16101</v>
      </c>
      <c r="AG81" s="212">
        <v>10027</v>
      </c>
      <c r="AH81" s="213">
        <v>2700</v>
      </c>
      <c r="AI81" s="37">
        <v>814.67212870069272</v>
      </c>
      <c r="AJ81" s="327">
        <v>2132</v>
      </c>
      <c r="AK81" s="212">
        <v>1704</v>
      </c>
      <c r="AL81" s="213">
        <v>449</v>
      </c>
      <c r="AM81" s="212">
        <v>8951</v>
      </c>
      <c r="AN81" s="212">
        <f t="shared" si="69"/>
        <v>666</v>
      </c>
      <c r="AO81" s="212">
        <v>375</v>
      </c>
      <c r="AP81" s="214">
        <v>170</v>
      </c>
      <c r="AQ81" s="213">
        <v>56</v>
      </c>
      <c r="AR81" s="212">
        <f t="shared" si="70"/>
        <v>2955</v>
      </c>
      <c r="AS81" s="212">
        <v>736</v>
      </c>
      <c r="AT81" s="213">
        <v>161</v>
      </c>
      <c r="AU81" s="213">
        <v>1408</v>
      </c>
      <c r="AV81" s="212">
        <v>582</v>
      </c>
      <c r="AW81" s="212">
        <v>2289</v>
      </c>
      <c r="AX81" s="214">
        <f t="shared" si="71"/>
        <v>752</v>
      </c>
      <c r="AY81" s="212">
        <v>761</v>
      </c>
      <c r="AZ81" s="436"/>
    </row>
    <row r="82" spans="1:52" x14ac:dyDescent="0.25">
      <c r="A82" s="17"/>
      <c r="B82" s="29">
        <v>1948</v>
      </c>
      <c r="C82" s="43">
        <v>28</v>
      </c>
      <c r="D82" s="431">
        <v>2884</v>
      </c>
      <c r="E82" s="209">
        <v>13326</v>
      </c>
      <c r="F82" s="432">
        <f t="shared" si="57"/>
        <v>13562.483327688071</v>
      </c>
      <c r="G82" s="437">
        <f t="shared" si="72"/>
        <v>1.0177460098820403</v>
      </c>
      <c r="H82" s="438">
        <f t="shared" ref="H82:H85" si="75">F82-E82</f>
        <v>236.48332768807086</v>
      </c>
      <c r="I82" s="288">
        <f t="shared" si="58"/>
        <v>0.10242556098964327</v>
      </c>
      <c r="J82" s="288">
        <f t="shared" si="59"/>
        <v>0.30646115773617388</v>
      </c>
      <c r="K82" s="288">
        <v>0.26300000000000001</v>
      </c>
      <c r="L82" s="435">
        <v>0.32700000000000001</v>
      </c>
      <c r="M82" s="282">
        <f t="shared" si="60"/>
        <v>9.8370972382048325E-2</v>
      </c>
      <c r="N82" s="288">
        <f t="shared" si="61"/>
        <v>0.10374973100925328</v>
      </c>
      <c r="O82" s="288">
        <f t="shared" si="62"/>
        <v>1.9770819883795997E-2</v>
      </c>
      <c r="P82" s="288">
        <f t="shared" si="73"/>
        <v>2.4696130609896432E-2</v>
      </c>
      <c r="Q82" s="288">
        <f t="shared" si="63"/>
        <v>4.5055950075317409E-2</v>
      </c>
      <c r="R82" s="288">
        <f t="shared" si="64"/>
        <v>8.1055811277330261E-2</v>
      </c>
      <c r="S82" s="288">
        <v>0.34</v>
      </c>
      <c r="T82" s="288">
        <v>0.71899999999999997</v>
      </c>
      <c r="U82" s="282">
        <f t="shared" si="65"/>
        <v>0.11980365362485616</v>
      </c>
      <c r="V82" s="282">
        <f t="shared" si="66"/>
        <v>0.35845706907682373</v>
      </c>
      <c r="W82" s="288">
        <v>0.379</v>
      </c>
      <c r="X82" s="288">
        <f t="shared" si="67"/>
        <v>0.33422036823935558</v>
      </c>
      <c r="Y82" s="213">
        <v>37176</v>
      </c>
      <c r="Z82" s="439"/>
      <c r="AA82" s="212">
        <v>25831</v>
      </c>
      <c r="AB82" s="212">
        <v>4256</v>
      </c>
      <c r="AC82" s="212">
        <v>111232</v>
      </c>
      <c r="AD82" s="212">
        <v>98091</v>
      </c>
      <c r="AE82" s="212">
        <f t="shared" si="68"/>
        <v>11393</v>
      </c>
      <c r="AF82" s="327">
        <v>18868</v>
      </c>
      <c r="AG82" s="212">
        <v>10942</v>
      </c>
      <c r="AH82" s="216">
        <v>2747</v>
      </c>
      <c r="AI82" s="37">
        <v>910.60940516848007</v>
      </c>
      <c r="AJ82" s="327">
        <v>2064.8632142079318</v>
      </c>
      <c r="AK82" s="212">
        <v>1675</v>
      </c>
      <c r="AL82" s="213">
        <v>493</v>
      </c>
      <c r="AM82" s="212">
        <v>9016</v>
      </c>
      <c r="AN82" s="212">
        <f t="shared" si="69"/>
        <v>773</v>
      </c>
      <c r="AO82" s="212">
        <v>451</v>
      </c>
      <c r="AP82" s="214">
        <v>145</v>
      </c>
      <c r="AQ82" s="213">
        <v>49</v>
      </c>
      <c r="AR82" s="212">
        <f t="shared" si="70"/>
        <v>3857</v>
      </c>
      <c r="AS82" s="212">
        <v>1088</v>
      </c>
      <c r="AT82" s="213">
        <v>231</v>
      </c>
      <c r="AU82" s="213">
        <v>1676</v>
      </c>
      <c r="AV82" s="212">
        <v>590</v>
      </c>
      <c r="AW82" s="212">
        <v>3084</v>
      </c>
      <c r="AX82" s="214">
        <f t="shared" si="71"/>
        <v>735</v>
      </c>
      <c r="AY82" s="212">
        <v>1032</v>
      </c>
      <c r="AZ82" s="436"/>
    </row>
    <row r="83" spans="1:52" x14ac:dyDescent="0.25">
      <c r="A83" s="17"/>
      <c r="B83" s="29">
        <v>1947</v>
      </c>
      <c r="C83" s="43">
        <v>28</v>
      </c>
      <c r="D83" s="431">
        <v>2942</v>
      </c>
      <c r="E83" s="209">
        <v>13173</v>
      </c>
      <c r="F83" s="432">
        <f t="shared" si="57"/>
        <v>13424.476497591393</v>
      </c>
      <c r="G83" s="440">
        <f t="shared" si="72"/>
        <v>1.0190902981546643</v>
      </c>
      <c r="H83" s="438">
        <f t="shared" si="75"/>
        <v>251.47649759139313</v>
      </c>
      <c r="I83" s="288">
        <f t="shared" si="58"/>
        <v>9.9007001570694572E-2</v>
      </c>
      <c r="J83" s="288">
        <f t="shared" si="59"/>
        <v>0.2978058936579116</v>
      </c>
      <c r="K83" s="288">
        <v>0.26200000000000001</v>
      </c>
      <c r="L83" s="435">
        <v>0.32900000000000001</v>
      </c>
      <c r="M83" s="282">
        <f t="shared" si="60"/>
        <v>9.5075828164239637E-2</v>
      </c>
      <c r="N83" s="288">
        <f t="shared" si="61"/>
        <v>9.9642323297031821E-2</v>
      </c>
      <c r="O83" s="288">
        <f t="shared" si="62"/>
        <v>2.0713218022635062E-2</v>
      </c>
      <c r="P83" s="288">
        <f t="shared" si="73"/>
        <v>2.4660792091508489E-2</v>
      </c>
      <c r="Q83" s="288">
        <f t="shared" si="63"/>
        <v>4.5777279521674138E-2</v>
      </c>
      <c r="R83" s="288">
        <f t="shared" si="64"/>
        <v>8.1259040367737762E-2</v>
      </c>
      <c r="S83" s="288">
        <v>0.33600000000000002</v>
      </c>
      <c r="T83" s="288">
        <v>0.71199999999999997</v>
      </c>
      <c r="U83" s="282">
        <f t="shared" si="65"/>
        <v>0.11689694646327503</v>
      </c>
      <c r="V83" s="282">
        <f t="shared" si="66"/>
        <v>0.3516175528507367</v>
      </c>
      <c r="W83" s="288">
        <v>0.376</v>
      </c>
      <c r="X83" s="288">
        <f t="shared" si="67"/>
        <v>0.33245480925378695</v>
      </c>
      <c r="Y83" s="213">
        <v>37464</v>
      </c>
      <c r="Z83" s="439"/>
      <c r="AA83" s="212">
        <v>26122</v>
      </c>
      <c r="AB83" s="212">
        <v>4203</v>
      </c>
      <c r="AC83" s="212">
        <v>112689</v>
      </c>
      <c r="AD83" s="212">
        <v>99736</v>
      </c>
      <c r="AE83" s="212">
        <f t="shared" si="68"/>
        <v>11157</v>
      </c>
      <c r="AF83" s="327">
        <v>19207</v>
      </c>
      <c r="AG83" s="212">
        <v>10714</v>
      </c>
      <c r="AH83" s="216">
        <v>2779</v>
      </c>
      <c r="AI83" s="37">
        <v>929.09268315801762</v>
      </c>
      <c r="AJ83" s="327">
        <v>2143.3267631840267</v>
      </c>
      <c r="AK83" s="212">
        <v>1715</v>
      </c>
      <c r="AL83" s="213">
        <v>460</v>
      </c>
      <c r="AM83" s="212">
        <v>9157</v>
      </c>
      <c r="AN83" s="212">
        <f t="shared" si="69"/>
        <v>734</v>
      </c>
      <c r="AO83" s="212">
        <v>443</v>
      </c>
      <c r="AP83" s="214">
        <v>154</v>
      </c>
      <c r="AQ83" s="213">
        <v>52</v>
      </c>
      <c r="AR83" s="212">
        <f t="shared" si="70"/>
        <v>3733</v>
      </c>
      <c r="AS83" s="212">
        <v>1096</v>
      </c>
      <c r="AT83" s="213">
        <v>222</v>
      </c>
      <c r="AU83" s="213">
        <v>1753</v>
      </c>
      <c r="AV83" s="212">
        <v>622</v>
      </c>
      <c r="AW83" s="212">
        <v>2999</v>
      </c>
      <c r="AX83" s="214">
        <f t="shared" si="71"/>
        <v>776</v>
      </c>
      <c r="AY83" s="212">
        <v>997</v>
      </c>
      <c r="AZ83" s="436"/>
    </row>
    <row r="84" spans="1:52" x14ac:dyDescent="0.25">
      <c r="A84" s="17"/>
      <c r="B84" s="29">
        <v>1946</v>
      </c>
      <c r="C84" s="43">
        <v>28</v>
      </c>
      <c r="D84" s="431">
        <v>2919</v>
      </c>
      <c r="E84" s="209">
        <v>12168</v>
      </c>
      <c r="F84" s="432">
        <f t="shared" si="57"/>
        <v>12191.772710202</v>
      </c>
      <c r="G84" s="437">
        <f t="shared" si="72"/>
        <v>1.0019537072815581</v>
      </c>
      <c r="H84" s="438">
        <f t="shared" si="75"/>
        <v>23.772710201999871</v>
      </c>
      <c r="I84" s="288">
        <f t="shared" si="58"/>
        <v>9.4115536419088625E-2</v>
      </c>
      <c r="J84" s="288">
        <f t="shared" si="59"/>
        <v>0.29617501764290755</v>
      </c>
      <c r="K84" s="288">
        <v>0.25700000000000001</v>
      </c>
      <c r="L84" s="435">
        <v>0.27700000000000002</v>
      </c>
      <c r="M84" s="282">
        <f t="shared" si="60"/>
        <v>9.0984930032292785E-2</v>
      </c>
      <c r="N84" s="288">
        <f t="shared" si="61"/>
        <v>9.0275229357798165E-2</v>
      </c>
      <c r="O84" s="288">
        <f t="shared" si="62"/>
        <v>2.467184191954834E-2</v>
      </c>
      <c r="P84" s="288">
        <f t="shared" si="73"/>
        <v>2.1573376390383925E-2</v>
      </c>
      <c r="Q84" s="288">
        <f t="shared" si="63"/>
        <v>3.7995765702187718E-2</v>
      </c>
      <c r="R84" s="288">
        <f t="shared" si="64"/>
        <v>8.6993182633656255E-2</v>
      </c>
      <c r="S84" s="288">
        <v>0.32800000000000001</v>
      </c>
      <c r="T84" s="288">
        <v>0.68600000000000005</v>
      </c>
      <c r="U84" s="282">
        <f t="shared" si="65"/>
        <v>0.10914962325080732</v>
      </c>
      <c r="V84" s="282">
        <f t="shared" si="66"/>
        <v>0.34348623853211008</v>
      </c>
      <c r="W84" s="288">
        <v>0.35799999999999998</v>
      </c>
      <c r="X84" s="288">
        <f t="shared" si="67"/>
        <v>0.31777000358808755</v>
      </c>
      <c r="Y84" s="213">
        <v>35425</v>
      </c>
      <c r="Z84" s="439"/>
      <c r="AA84" s="212">
        <v>25434</v>
      </c>
      <c r="AB84" s="212">
        <v>4053</v>
      </c>
      <c r="AC84" s="212">
        <v>111480</v>
      </c>
      <c r="AD84" s="212">
        <v>99056</v>
      </c>
      <c r="AE84" s="212">
        <f t="shared" si="68"/>
        <v>10492</v>
      </c>
      <c r="AF84" s="327">
        <v>19085</v>
      </c>
      <c r="AG84" s="212">
        <v>10143</v>
      </c>
      <c r="AH84" s="216">
        <v>2405</v>
      </c>
      <c r="AI84" s="37">
        <v>854.07161811010212</v>
      </c>
      <c r="AJ84" s="327">
        <v>1664.3469010046836</v>
      </c>
      <c r="AK84" s="212">
        <v>1346</v>
      </c>
      <c r="AL84" s="213">
        <v>390</v>
      </c>
      <c r="AM84" s="212">
        <v>9698</v>
      </c>
      <c r="AN84" s="212">
        <f t="shared" si="69"/>
        <v>636</v>
      </c>
      <c r="AO84" s="212">
        <v>349</v>
      </c>
      <c r="AP84" s="214">
        <v>165</v>
      </c>
      <c r="AQ84" s="213">
        <v>36</v>
      </c>
      <c r="AR84" s="212">
        <f t="shared" si="70"/>
        <v>3198</v>
      </c>
      <c r="AS84" s="212">
        <v>887</v>
      </c>
      <c r="AT84" s="213">
        <v>210</v>
      </c>
      <c r="AU84" s="213">
        <v>1873</v>
      </c>
      <c r="AV84" s="212">
        <v>709</v>
      </c>
      <c r="AW84" s="212">
        <v>2562</v>
      </c>
      <c r="AX84" s="214">
        <f t="shared" si="71"/>
        <v>874</v>
      </c>
      <c r="AY84" s="212">
        <v>950</v>
      </c>
      <c r="AZ84" s="436"/>
    </row>
    <row r="85" spans="1:52" x14ac:dyDescent="0.25">
      <c r="A85" s="17"/>
      <c r="B85" s="29">
        <v>1945</v>
      </c>
      <c r="C85" s="43">
        <v>28</v>
      </c>
      <c r="D85" s="431">
        <v>2858</v>
      </c>
      <c r="E85" s="209">
        <v>12244</v>
      </c>
      <c r="F85" s="432">
        <f t="shared" si="57"/>
        <v>12389.994306852845</v>
      </c>
      <c r="G85" s="437">
        <f t="shared" si="72"/>
        <v>1.0119237428007877</v>
      </c>
      <c r="H85" s="438">
        <f t="shared" si="75"/>
        <v>145.9943068528446</v>
      </c>
      <c r="I85" s="288">
        <f t="shared" si="58"/>
        <v>9.0136766768042831E-2</v>
      </c>
      <c r="J85" s="288">
        <f t="shared" si="59"/>
        <v>0.28483052310525409</v>
      </c>
      <c r="K85" s="288">
        <v>0.26100000000000001</v>
      </c>
      <c r="L85" s="435">
        <v>0.32400000000000001</v>
      </c>
      <c r="M85" s="282">
        <f t="shared" si="60"/>
        <v>8.6230445630201602E-2</v>
      </c>
      <c r="N85" s="288">
        <f t="shared" si="61"/>
        <v>0.11708004833975945</v>
      </c>
      <c r="O85" s="288">
        <f t="shared" si="62"/>
        <v>2.4659032053864303E-2</v>
      </c>
      <c r="P85" s="288">
        <f t="shared" si="73"/>
        <v>2.392052594197884E-2</v>
      </c>
      <c r="Q85" s="288">
        <f t="shared" si="63"/>
        <v>3.2053864303389537E-2</v>
      </c>
      <c r="R85" s="288">
        <f t="shared" si="64"/>
        <v>7.3254903389120579E-2</v>
      </c>
      <c r="S85" s="288">
        <v>0.32900000000000001</v>
      </c>
      <c r="T85" s="288">
        <v>0.68400000000000005</v>
      </c>
      <c r="U85" s="282">
        <f t="shared" si="65"/>
        <v>0.11148950119283932</v>
      </c>
      <c r="V85" s="282">
        <f t="shared" si="66"/>
        <v>0.35230477067387928</v>
      </c>
      <c r="W85" s="288">
        <v>0.35499999999999998</v>
      </c>
      <c r="X85" s="288">
        <f t="shared" si="67"/>
        <v>0.31645754038352969</v>
      </c>
      <c r="Y85" s="213">
        <v>34754</v>
      </c>
      <c r="Z85" s="439"/>
      <c r="AA85" s="212">
        <v>25545</v>
      </c>
      <c r="AB85" s="212">
        <v>3985</v>
      </c>
      <c r="AC85" s="212">
        <v>109822</v>
      </c>
      <c r="AD85" s="212">
        <v>97942</v>
      </c>
      <c r="AE85" s="212">
        <f t="shared" si="68"/>
        <v>9899</v>
      </c>
      <c r="AF85" s="327">
        <v>19505</v>
      </c>
      <c r="AG85" s="212">
        <v>9470</v>
      </c>
      <c r="AH85" s="216">
        <v>2627</v>
      </c>
      <c r="AI85" s="37">
        <v>772.58351867268766</v>
      </c>
      <c r="AJ85" s="327">
        <v>1976.8060153600384</v>
      </c>
      <c r="AK85" s="212">
        <v>1114</v>
      </c>
      <c r="AL85" s="213">
        <v>397</v>
      </c>
      <c r="AM85" s="212">
        <v>8045</v>
      </c>
      <c r="AN85" s="212">
        <f t="shared" si="69"/>
        <v>674</v>
      </c>
      <c r="AO85" s="212">
        <v>429</v>
      </c>
      <c r="AP85" s="214">
        <v>134</v>
      </c>
      <c r="AQ85" s="213">
        <v>58</v>
      </c>
      <c r="AR85" s="212">
        <f t="shared" si="70"/>
        <v>4069</v>
      </c>
      <c r="AS85" s="212">
        <v>1146</v>
      </c>
      <c r="AT85" s="213">
        <v>219</v>
      </c>
      <c r="AU85" s="213">
        <v>1934</v>
      </c>
      <c r="AV85" s="212">
        <v>723</v>
      </c>
      <c r="AW85" s="212">
        <v>3395</v>
      </c>
      <c r="AX85" s="214">
        <f t="shared" si="71"/>
        <v>857</v>
      </c>
      <c r="AY85" s="212">
        <v>941</v>
      </c>
      <c r="AZ85" s="436"/>
    </row>
    <row r="86" spans="1:52" x14ac:dyDescent="0.25">
      <c r="A86" s="17"/>
      <c r="B86" s="29">
        <v>1944</v>
      </c>
      <c r="C86" s="43">
        <v>28</v>
      </c>
      <c r="D86" s="431">
        <v>2843</v>
      </c>
      <c r="E86" s="209">
        <v>12046</v>
      </c>
      <c r="F86" s="432">
        <f t="shared" si="57"/>
        <v>11954.349512218958</v>
      </c>
      <c r="G86" s="437">
        <f t="shared" si="72"/>
        <v>0.9923916247898853</v>
      </c>
      <c r="H86" s="438">
        <f>E86-F86</f>
        <v>91.650487781042102</v>
      </c>
      <c r="I86" s="288">
        <f t="shared" si="58"/>
        <v>8.5280502590102503E-2</v>
      </c>
      <c r="J86" s="288">
        <f t="shared" si="59"/>
        <v>0.26574127074985687</v>
      </c>
      <c r="K86" s="288">
        <v>0.26100000000000001</v>
      </c>
      <c r="L86" s="435">
        <v>0.27800000000000002</v>
      </c>
      <c r="M86" s="282">
        <f t="shared" si="60"/>
        <v>8.2075021124949479E-2</v>
      </c>
      <c r="N86" s="288">
        <f t="shared" si="61"/>
        <v>9.8769318832283917E-2</v>
      </c>
      <c r="O86" s="288">
        <f t="shared" si="62"/>
        <v>2.1493989696622782E-2</v>
      </c>
      <c r="P86" s="288">
        <f t="shared" si="73"/>
        <v>2.20893493515559E-2</v>
      </c>
      <c r="Q86" s="288">
        <f t="shared" si="63"/>
        <v>3.2312535775615339E-2</v>
      </c>
      <c r="R86" s="288">
        <f t="shared" si="64"/>
        <v>7.5186450641096289E-2</v>
      </c>
      <c r="S86" s="288">
        <v>0.32600000000000001</v>
      </c>
      <c r="T86" s="288">
        <v>0.68400000000000005</v>
      </c>
      <c r="U86" s="282">
        <f t="shared" si="65"/>
        <v>0.11063962673132738</v>
      </c>
      <c r="V86" s="282">
        <f t="shared" si="66"/>
        <v>0.34476244991413851</v>
      </c>
      <c r="W86" s="288">
        <v>0.35799999999999998</v>
      </c>
      <c r="X86" s="288">
        <f t="shared" si="67"/>
        <v>0.3209155369411073</v>
      </c>
      <c r="Y86" s="213">
        <v>34940</v>
      </c>
      <c r="Z86" s="439"/>
      <c r="AA86" s="212">
        <v>25501</v>
      </c>
      <c r="AB86" s="212">
        <v>4116</v>
      </c>
      <c r="AC86" s="212">
        <v>108876</v>
      </c>
      <c r="AD86" s="212">
        <v>97576</v>
      </c>
      <c r="AE86" s="212">
        <f t="shared" si="68"/>
        <v>9285</v>
      </c>
      <c r="AF86" s="327">
        <v>19288</v>
      </c>
      <c r="AG86" s="212">
        <v>8936</v>
      </c>
      <c r="AH86" s="216">
        <v>2405</v>
      </c>
      <c r="AI86" s="37">
        <v>901.35637914086931</v>
      </c>
      <c r="AJ86" s="327">
        <v>1727.690694879444</v>
      </c>
      <c r="AK86" s="212">
        <v>1129</v>
      </c>
      <c r="AL86" s="213">
        <v>422</v>
      </c>
      <c r="AM86" s="212">
        <v>8186</v>
      </c>
      <c r="AN86" s="212">
        <f t="shared" si="69"/>
        <v>660</v>
      </c>
      <c r="AO86" s="212">
        <v>349</v>
      </c>
      <c r="AP86" s="214">
        <v>128</v>
      </c>
      <c r="AQ86" s="213">
        <v>44</v>
      </c>
      <c r="AR86" s="212">
        <f t="shared" si="70"/>
        <v>3451</v>
      </c>
      <c r="AS86" s="212">
        <v>924</v>
      </c>
      <c r="AT86" s="213">
        <v>194</v>
      </c>
      <c r="AU86" s="213">
        <v>1965</v>
      </c>
      <c r="AV86" s="212">
        <v>623</v>
      </c>
      <c r="AW86" s="212">
        <v>2791</v>
      </c>
      <c r="AX86" s="214">
        <f t="shared" si="71"/>
        <v>751</v>
      </c>
      <c r="AY86" s="212">
        <v>968</v>
      </c>
      <c r="AZ86" s="436"/>
    </row>
    <row r="87" spans="1:52" x14ac:dyDescent="0.25">
      <c r="A87" s="17"/>
      <c r="B87" s="29">
        <v>1943</v>
      </c>
      <c r="C87" s="43">
        <v>29</v>
      </c>
      <c r="D87" s="431">
        <v>2992</v>
      </c>
      <c r="E87" s="209">
        <v>12350</v>
      </c>
      <c r="F87" s="432">
        <f t="shared" si="57"/>
        <v>12584.330644892336</v>
      </c>
      <c r="G87" s="440">
        <f t="shared" si="72"/>
        <v>1.0189741412868287</v>
      </c>
      <c r="H87" s="438">
        <f t="shared" ref="H87" si="76">F87-E87</f>
        <v>234.33064489233584</v>
      </c>
      <c r="I87" s="288">
        <f t="shared" si="58"/>
        <v>9.0578601952268176E-2</v>
      </c>
      <c r="J87" s="288">
        <f t="shared" si="59"/>
        <v>0.29336842999065976</v>
      </c>
      <c r="K87" s="288">
        <v>0.25600000000000001</v>
      </c>
      <c r="L87" s="435">
        <v>0.33100000000000002</v>
      </c>
      <c r="M87" s="282">
        <f t="shared" si="60"/>
        <v>8.6960701208588578E-2</v>
      </c>
      <c r="N87" s="288">
        <f t="shared" si="61"/>
        <v>0.12097025275254027</v>
      </c>
      <c r="O87" s="288">
        <f t="shared" si="62"/>
        <v>2.5643202853018597E-2</v>
      </c>
      <c r="P87" s="288">
        <f t="shared" si="73"/>
        <v>2.386591046132604E-2</v>
      </c>
      <c r="Q87" s="288">
        <f t="shared" si="63"/>
        <v>2.8841527270668819E-2</v>
      </c>
      <c r="R87" s="288">
        <f t="shared" si="64"/>
        <v>7.4665082014489084E-2</v>
      </c>
      <c r="S87" s="288">
        <v>0.32400000000000001</v>
      </c>
      <c r="T87" s="288">
        <v>0.67100000000000004</v>
      </c>
      <c r="U87" s="282">
        <f t="shared" si="65"/>
        <v>0.10792529996242277</v>
      </c>
      <c r="V87" s="282">
        <f t="shared" si="66"/>
        <v>0.34955138546885173</v>
      </c>
      <c r="W87" s="288">
        <v>0.34599999999999997</v>
      </c>
      <c r="X87" s="288">
        <f t="shared" si="67"/>
        <v>0.30875374679938128</v>
      </c>
      <c r="Y87" s="213">
        <v>35331</v>
      </c>
      <c r="Z87" s="439"/>
      <c r="AA87" s="212">
        <v>26114</v>
      </c>
      <c r="AB87" s="212">
        <v>4118</v>
      </c>
      <c r="AC87" s="212">
        <v>114431</v>
      </c>
      <c r="AD87" s="212">
        <v>102078</v>
      </c>
      <c r="AE87" s="212">
        <f t="shared" si="68"/>
        <v>10365</v>
      </c>
      <c r="AF87" s="327">
        <v>19956</v>
      </c>
      <c r="AG87" s="212">
        <v>9951</v>
      </c>
      <c r="AH87" s="216">
        <v>2731</v>
      </c>
      <c r="AI87" s="37">
        <v>892.19756638720037</v>
      </c>
      <c r="AJ87" s="327">
        <v>1952.2077598680416</v>
      </c>
      <c r="AK87" s="212">
        <v>1019</v>
      </c>
      <c r="AL87" s="213">
        <v>409</v>
      </c>
      <c r="AM87" s="212">
        <v>8544</v>
      </c>
      <c r="AN87" s="212">
        <f t="shared" si="69"/>
        <v>693</v>
      </c>
      <c r="AO87" s="212">
        <v>414</v>
      </c>
      <c r="AP87" s="214">
        <v>155</v>
      </c>
      <c r="AQ87" s="213">
        <v>56</v>
      </c>
      <c r="AR87" s="212">
        <f t="shared" si="70"/>
        <v>4274</v>
      </c>
      <c r="AS87" s="212">
        <v>1313</v>
      </c>
      <c r="AT87" s="213">
        <v>228</v>
      </c>
      <c r="AU87" s="213">
        <v>1911</v>
      </c>
      <c r="AV87" s="212">
        <v>751</v>
      </c>
      <c r="AW87" s="212">
        <v>3581</v>
      </c>
      <c r="AX87" s="214">
        <f t="shared" si="71"/>
        <v>906</v>
      </c>
      <c r="AY87" s="212">
        <v>1021</v>
      </c>
      <c r="AZ87" s="436"/>
    </row>
    <row r="88" spans="1:52" x14ac:dyDescent="0.25">
      <c r="A88" s="17"/>
      <c r="B88" s="29">
        <v>1942</v>
      </c>
      <c r="C88" s="43">
        <v>28</v>
      </c>
      <c r="D88" s="431">
        <v>2883</v>
      </c>
      <c r="E88" s="209">
        <v>12010</v>
      </c>
      <c r="F88" s="432">
        <f t="shared" si="57"/>
        <v>11974.603901015069</v>
      </c>
      <c r="G88" s="437">
        <f t="shared" si="72"/>
        <v>0.99705278110033879</v>
      </c>
      <c r="H88" s="438">
        <f t="shared" ref="H88:H99" si="77">E88-F88</f>
        <v>35.396098984931086</v>
      </c>
      <c r="I88" s="288">
        <f t="shared" si="58"/>
        <v>9.1395549893070027E-2</v>
      </c>
      <c r="J88" s="288">
        <f t="shared" si="59"/>
        <v>0.29425725168473482</v>
      </c>
      <c r="K88" s="288">
        <v>0.253</v>
      </c>
      <c r="L88" s="435">
        <v>0.27</v>
      </c>
      <c r="M88" s="282">
        <f t="shared" si="60"/>
        <v>8.8310506438549388E-2</v>
      </c>
      <c r="N88" s="288">
        <f t="shared" si="61"/>
        <v>9.8857310284207439E-2</v>
      </c>
      <c r="O88" s="288">
        <f t="shared" si="62"/>
        <v>2.5988866100205097E-2</v>
      </c>
      <c r="P88" s="288">
        <f t="shared" si="73"/>
        <v>2.1194885562178641E-2</v>
      </c>
      <c r="Q88" s="288">
        <f t="shared" si="63"/>
        <v>3.5335481980662171E-2</v>
      </c>
      <c r="R88" s="288">
        <f t="shared" si="64"/>
        <v>7.5761022887564269E-2</v>
      </c>
      <c r="S88" s="288">
        <v>0.32200000000000001</v>
      </c>
      <c r="T88" s="288">
        <v>0.67</v>
      </c>
      <c r="U88" s="282">
        <f t="shared" si="65"/>
        <v>0.10929608226782546</v>
      </c>
      <c r="V88" s="282">
        <f t="shared" si="66"/>
        <v>0.35188983299150306</v>
      </c>
      <c r="W88" s="288">
        <v>0.34799999999999998</v>
      </c>
      <c r="X88" s="288">
        <f t="shared" si="67"/>
        <v>0.31059744278108931</v>
      </c>
      <c r="Y88" s="213">
        <v>34130</v>
      </c>
      <c r="Z88" s="439"/>
      <c r="AA88" s="212">
        <v>24796</v>
      </c>
      <c r="AB88" s="212">
        <v>3980</v>
      </c>
      <c r="AC88" s="212">
        <v>109885</v>
      </c>
      <c r="AD88" s="212">
        <v>98048</v>
      </c>
      <c r="AE88" s="212">
        <f t="shared" si="68"/>
        <v>10043</v>
      </c>
      <c r="AF88" s="327">
        <v>18742</v>
      </c>
      <c r="AG88" s="212">
        <v>9704</v>
      </c>
      <c r="AH88" s="216">
        <v>2329</v>
      </c>
      <c r="AI88" s="37">
        <v>817.07218252406915</v>
      </c>
      <c r="AJ88" s="327">
        <v>1681.3137915920593</v>
      </c>
      <c r="AK88" s="212">
        <v>1206</v>
      </c>
      <c r="AL88" s="213">
        <v>426</v>
      </c>
      <c r="AM88" s="212">
        <v>8325</v>
      </c>
      <c r="AN88" s="212">
        <f t="shared" si="69"/>
        <v>656</v>
      </c>
      <c r="AO88" s="212">
        <v>339</v>
      </c>
      <c r="AP88" s="214">
        <v>139</v>
      </c>
      <c r="AQ88" s="213">
        <v>44</v>
      </c>
      <c r="AR88" s="212">
        <f t="shared" si="70"/>
        <v>3374</v>
      </c>
      <c r="AS88" s="212">
        <v>964</v>
      </c>
      <c r="AT88" s="213">
        <v>186</v>
      </c>
      <c r="AU88" s="213">
        <v>1732</v>
      </c>
      <c r="AV88" s="212">
        <v>748</v>
      </c>
      <c r="AW88" s="212">
        <v>2718</v>
      </c>
      <c r="AX88" s="214">
        <f t="shared" si="71"/>
        <v>887</v>
      </c>
      <c r="AY88" s="212">
        <v>868</v>
      </c>
      <c r="AZ88" s="436"/>
    </row>
    <row r="89" spans="1:52" x14ac:dyDescent="0.25">
      <c r="A89" s="17"/>
      <c r="B89" s="29">
        <v>1941</v>
      </c>
      <c r="C89" s="43">
        <v>28</v>
      </c>
      <c r="D89" s="431">
        <v>2868</v>
      </c>
      <c r="E89" s="209">
        <v>12955</v>
      </c>
      <c r="F89" s="432">
        <f t="shared" si="57"/>
        <v>12798.145127067964</v>
      </c>
      <c r="G89" s="437">
        <f t="shared" si="72"/>
        <v>0.98789232937614546</v>
      </c>
      <c r="H89" s="438">
        <f t="shared" si="77"/>
        <v>156.85487293203551</v>
      </c>
      <c r="I89" s="288">
        <f t="shared" si="58"/>
        <v>9.3073436083408886E-2</v>
      </c>
      <c r="J89" s="288">
        <f t="shared" si="59"/>
        <v>0.28113703581991456</v>
      </c>
      <c r="K89" s="288">
        <v>0.26100000000000001</v>
      </c>
      <c r="L89" s="435">
        <v>0.28000000000000003</v>
      </c>
      <c r="M89" s="282">
        <f t="shared" si="60"/>
        <v>9.0244786944696287E-2</v>
      </c>
      <c r="N89" s="288">
        <f t="shared" si="61"/>
        <v>9.6122247781794276E-2</v>
      </c>
      <c r="O89" s="288">
        <f t="shared" si="62"/>
        <v>2.2017745645744331E-2</v>
      </c>
      <c r="P89" s="288">
        <f t="shared" si="73"/>
        <v>2.170444242973708E-2</v>
      </c>
      <c r="Q89" s="288">
        <f t="shared" si="63"/>
        <v>3.9982473436301895E-2</v>
      </c>
      <c r="R89" s="288">
        <f t="shared" si="64"/>
        <v>8.0036264732547602E-2</v>
      </c>
      <c r="S89" s="288">
        <v>0.33100000000000002</v>
      </c>
      <c r="T89" s="288">
        <v>0.70299999999999996</v>
      </c>
      <c r="U89" s="282">
        <f t="shared" si="65"/>
        <v>0.11745240253853127</v>
      </c>
      <c r="V89" s="282">
        <f t="shared" si="66"/>
        <v>0.35477598860773357</v>
      </c>
      <c r="W89" s="288">
        <v>0.372</v>
      </c>
      <c r="X89" s="288">
        <f t="shared" si="67"/>
        <v>0.33106074342701725</v>
      </c>
      <c r="Y89" s="213">
        <v>36516</v>
      </c>
      <c r="Z89" s="439"/>
      <c r="AA89" s="212">
        <v>25681</v>
      </c>
      <c r="AB89" s="212">
        <v>4409</v>
      </c>
      <c r="AC89" s="212">
        <v>110300</v>
      </c>
      <c r="AD89" s="212">
        <v>98268</v>
      </c>
      <c r="AE89" s="212">
        <f t="shared" si="68"/>
        <v>10266</v>
      </c>
      <c r="AF89" s="327">
        <v>18789</v>
      </c>
      <c r="AG89" s="212">
        <v>9954</v>
      </c>
      <c r="AH89" s="216">
        <v>2394</v>
      </c>
      <c r="AI89" s="37">
        <v>912.25901411960047</v>
      </c>
      <c r="AJ89" s="327">
        <v>1752.5652231460042</v>
      </c>
      <c r="AK89" s="212">
        <v>1460</v>
      </c>
      <c r="AL89" s="213">
        <v>515</v>
      </c>
      <c r="AM89" s="212">
        <v>8828</v>
      </c>
      <c r="AN89" s="212">
        <f t="shared" si="69"/>
        <v>727</v>
      </c>
      <c r="AO89" s="212">
        <v>312</v>
      </c>
      <c r="AP89" s="214">
        <v>126</v>
      </c>
      <c r="AQ89" s="213">
        <v>33</v>
      </c>
      <c r="AR89" s="212">
        <f t="shared" si="70"/>
        <v>3510</v>
      </c>
      <c r="AS89" s="212">
        <v>885</v>
      </c>
      <c r="AT89" s="213">
        <v>179</v>
      </c>
      <c r="AU89" s="213">
        <v>1724</v>
      </c>
      <c r="AV89" s="212">
        <v>678</v>
      </c>
      <c r="AW89" s="212">
        <v>2783</v>
      </c>
      <c r="AX89" s="214">
        <f t="shared" si="71"/>
        <v>804</v>
      </c>
      <c r="AY89" s="212">
        <v>1023</v>
      </c>
      <c r="AZ89" s="436"/>
    </row>
    <row r="90" spans="1:52" x14ac:dyDescent="0.25">
      <c r="A90" s="17"/>
      <c r="B90" s="29">
        <v>1940</v>
      </c>
      <c r="C90" s="43">
        <v>29</v>
      </c>
      <c r="D90" s="431">
        <v>2896</v>
      </c>
      <c r="E90" s="209">
        <v>13743</v>
      </c>
      <c r="F90" s="432">
        <f t="shared" si="57"/>
        <v>13750.019420513212</v>
      </c>
      <c r="G90" s="437">
        <f t="shared" si="72"/>
        <v>1.0005107633350223</v>
      </c>
      <c r="H90" s="438">
        <f t="shared" ref="H90" si="78">F90-E90</f>
        <v>7.019420513212026</v>
      </c>
      <c r="I90" s="288">
        <f t="shared" si="58"/>
        <v>8.9881085932241422E-2</v>
      </c>
      <c r="J90" s="288">
        <f t="shared" si="59"/>
        <v>0.25857172363936798</v>
      </c>
      <c r="K90" s="288">
        <v>0.26700000000000002</v>
      </c>
      <c r="L90" s="435">
        <v>0.28399999999999997</v>
      </c>
      <c r="M90" s="282">
        <f t="shared" si="60"/>
        <v>8.6668162441103883E-2</v>
      </c>
      <c r="N90" s="288">
        <f t="shared" si="61"/>
        <v>9.1397294226995759E-2</v>
      </c>
      <c r="O90" s="288">
        <f t="shared" si="62"/>
        <v>2.2255499328720438E-2</v>
      </c>
      <c r="P90" s="288">
        <f t="shared" si="73"/>
        <v>2.0982723805250167E-2</v>
      </c>
      <c r="Q90" s="288">
        <f t="shared" si="63"/>
        <v>4.4924093772591142E-2</v>
      </c>
      <c r="R90" s="288">
        <f t="shared" si="64"/>
        <v>8.1211577294144049E-2</v>
      </c>
      <c r="S90" s="288">
        <v>0.33400000000000002</v>
      </c>
      <c r="T90" s="288">
        <v>0.72199999999999998</v>
      </c>
      <c r="U90" s="282">
        <f t="shared" si="65"/>
        <v>0.12333856854386359</v>
      </c>
      <c r="V90" s="282">
        <f t="shared" si="66"/>
        <v>0.35482288546937935</v>
      </c>
      <c r="W90" s="288">
        <v>0.38800000000000001</v>
      </c>
      <c r="X90" s="288">
        <f t="shared" si="67"/>
        <v>0.34760601301323762</v>
      </c>
      <c r="Y90" s="213">
        <v>38732</v>
      </c>
      <c r="Z90" s="439"/>
      <c r="AA90" s="212">
        <v>26677</v>
      </c>
      <c r="AB90" s="212">
        <v>4625</v>
      </c>
      <c r="AC90" s="212">
        <v>111425</v>
      </c>
      <c r="AD90" s="212">
        <v>99806</v>
      </c>
      <c r="AE90" s="212">
        <f t="shared" si="68"/>
        <v>10015</v>
      </c>
      <c r="AF90" s="327">
        <v>19207</v>
      </c>
      <c r="AG90" s="212">
        <v>9657</v>
      </c>
      <c r="AH90" s="216">
        <v>2338</v>
      </c>
      <c r="AI90" s="37">
        <v>793.20218319219464</v>
      </c>
      <c r="AJ90" s="327">
        <v>1720.1378917751601</v>
      </c>
      <c r="AK90" s="212">
        <v>1740</v>
      </c>
      <c r="AL90" s="213">
        <v>479</v>
      </c>
      <c r="AM90" s="212">
        <v>9049</v>
      </c>
      <c r="AN90" s="212">
        <f t="shared" si="69"/>
        <v>703</v>
      </c>
      <c r="AO90" s="212">
        <v>358</v>
      </c>
      <c r="AP90" s="214">
        <v>143</v>
      </c>
      <c r="AQ90" s="213">
        <v>51</v>
      </c>
      <c r="AR90" s="212">
        <f t="shared" si="70"/>
        <v>3540</v>
      </c>
      <c r="AS90" s="212">
        <v>953</v>
      </c>
      <c r="AT90" s="213">
        <v>173</v>
      </c>
      <c r="AU90" s="213">
        <v>1564</v>
      </c>
      <c r="AV90" s="212">
        <v>719</v>
      </c>
      <c r="AW90" s="212">
        <v>2837</v>
      </c>
      <c r="AX90" s="214">
        <f t="shared" si="71"/>
        <v>862</v>
      </c>
      <c r="AY90" s="212">
        <v>1105</v>
      </c>
      <c r="AZ90" s="436"/>
    </row>
    <row r="91" spans="1:52" x14ac:dyDescent="0.25">
      <c r="A91" s="17"/>
      <c r="B91" s="29">
        <v>1939</v>
      </c>
      <c r="C91" s="43">
        <v>30</v>
      </c>
      <c r="D91" s="431">
        <v>2840</v>
      </c>
      <c r="E91" s="209">
        <v>13804</v>
      </c>
      <c r="F91" s="432">
        <f t="shared" si="57"/>
        <v>13382.671498778325</v>
      </c>
      <c r="G91" s="440">
        <f t="shared" si="72"/>
        <v>0.96947779620242869</v>
      </c>
      <c r="H91" s="438">
        <f t="shared" si="77"/>
        <v>421.32850122167474</v>
      </c>
      <c r="I91" s="288">
        <f t="shared" si="58"/>
        <v>9.0978558497912254E-2</v>
      </c>
      <c r="J91" s="288">
        <f t="shared" si="59"/>
        <v>0.26140254580621552</v>
      </c>
      <c r="K91" s="288">
        <v>0.27400000000000002</v>
      </c>
      <c r="L91" s="435">
        <v>0.28999999999999998</v>
      </c>
      <c r="M91" s="282">
        <f t="shared" si="60"/>
        <v>8.7767336505135227E-2</v>
      </c>
      <c r="N91" s="288">
        <f t="shared" si="61"/>
        <v>9.2239734441569299E-2</v>
      </c>
      <c r="O91" s="288">
        <f t="shared" si="62"/>
        <v>2.1354452547113097E-2</v>
      </c>
      <c r="P91" s="288">
        <f t="shared" si="73"/>
        <v>2.1778089095490644E-2</v>
      </c>
      <c r="Q91" s="288">
        <f t="shared" si="63"/>
        <v>4.2421391045244256E-2</v>
      </c>
      <c r="R91" s="288">
        <f t="shared" si="64"/>
        <v>7.733313926514869E-2</v>
      </c>
      <c r="S91" s="288">
        <v>0.34200000000000003</v>
      </c>
      <c r="T91" s="288">
        <v>0.73399999999999999</v>
      </c>
      <c r="U91" s="282">
        <f t="shared" si="65"/>
        <v>0.12557424472604548</v>
      </c>
      <c r="V91" s="282">
        <f t="shared" si="66"/>
        <v>0.36080399383151679</v>
      </c>
      <c r="W91" s="288">
        <v>0.39300000000000002</v>
      </c>
      <c r="X91" s="288">
        <f t="shared" si="67"/>
        <v>0.34804006295086737</v>
      </c>
      <c r="Y91" s="213">
        <v>38259</v>
      </c>
      <c r="Z91" s="439"/>
      <c r="AA91" s="212">
        <v>26703</v>
      </c>
      <c r="AB91" s="212">
        <v>4577</v>
      </c>
      <c r="AC91" s="212">
        <v>109927</v>
      </c>
      <c r="AD91" s="212">
        <v>97413</v>
      </c>
      <c r="AE91" s="212">
        <f t="shared" si="68"/>
        <v>10001</v>
      </c>
      <c r="AF91" s="327">
        <v>19448</v>
      </c>
      <c r="AG91" s="212">
        <v>9648</v>
      </c>
      <c r="AH91" s="216">
        <v>2394</v>
      </c>
      <c r="AI91" s="37">
        <v>848.75577855316635</v>
      </c>
      <c r="AJ91" s="327">
        <v>1756.8985475118516</v>
      </c>
      <c r="AK91" s="212">
        <v>1623</v>
      </c>
      <c r="AL91" s="213">
        <v>444</v>
      </c>
      <c r="AM91" s="212">
        <v>8501</v>
      </c>
      <c r="AN91" s="212">
        <f t="shared" si="69"/>
        <v>690</v>
      </c>
      <c r="AO91" s="212">
        <v>353</v>
      </c>
      <c r="AP91" s="214">
        <v>163</v>
      </c>
      <c r="AQ91" s="213">
        <v>49</v>
      </c>
      <c r="AR91" s="212">
        <f t="shared" si="70"/>
        <v>3529</v>
      </c>
      <c r="AS91" s="212">
        <v>960</v>
      </c>
      <c r="AT91" s="213">
        <v>197</v>
      </c>
      <c r="AU91" s="213">
        <v>2458</v>
      </c>
      <c r="AV91" s="212">
        <v>654</v>
      </c>
      <c r="AW91" s="212">
        <v>2839</v>
      </c>
      <c r="AX91" s="214">
        <f t="shared" si="71"/>
        <v>817</v>
      </c>
      <c r="AY91" s="212">
        <v>1055</v>
      </c>
      <c r="AZ91" s="436"/>
    </row>
    <row r="92" spans="1:52" x14ac:dyDescent="0.25">
      <c r="A92" s="17"/>
      <c r="B92" s="29">
        <v>1938</v>
      </c>
      <c r="C92" s="43">
        <v>30</v>
      </c>
      <c r="D92" s="431">
        <v>2926</v>
      </c>
      <c r="E92" s="209">
        <v>14519</v>
      </c>
      <c r="F92" s="432">
        <f t="shared" si="57"/>
        <v>14526.32396026443</v>
      </c>
      <c r="G92" s="437">
        <f t="shared" si="72"/>
        <v>1.0005044397179166</v>
      </c>
      <c r="H92" s="438">
        <f t="shared" ref="H92" si="79">F92-E92</f>
        <v>7.3239602644298429</v>
      </c>
      <c r="I92" s="288">
        <f t="shared" si="58"/>
        <v>9.3112323872029154E-2</v>
      </c>
      <c r="J92" s="288">
        <f t="shared" si="59"/>
        <v>0.26620979162451952</v>
      </c>
      <c r="K92" s="288">
        <v>0.27300000000000002</v>
      </c>
      <c r="L92" s="435">
        <v>0.34300000000000003</v>
      </c>
      <c r="M92" s="282">
        <f t="shared" si="60"/>
        <v>8.922932679975587E-2</v>
      </c>
      <c r="N92" s="288">
        <f t="shared" si="61"/>
        <v>0.10911895609953469</v>
      </c>
      <c r="O92" s="288">
        <f t="shared" si="62"/>
        <v>1.9168521141007484E-2</v>
      </c>
      <c r="P92" s="288">
        <f t="shared" si="73"/>
        <v>2.4244407688157301E-2</v>
      </c>
      <c r="Q92" s="288">
        <f t="shared" si="63"/>
        <v>4.2408456402994135E-2</v>
      </c>
      <c r="R92" s="288">
        <f t="shared" si="64"/>
        <v>7.3723873798172607E-2</v>
      </c>
      <c r="S92" s="288">
        <v>0.34200000000000003</v>
      </c>
      <c r="T92" s="288">
        <v>0.73499999999999999</v>
      </c>
      <c r="U92" s="282">
        <f t="shared" si="65"/>
        <v>0.12842194645178981</v>
      </c>
      <c r="V92" s="282">
        <f t="shared" si="66"/>
        <v>0.36716063119563019</v>
      </c>
      <c r="W92" s="288">
        <v>0.39300000000000002</v>
      </c>
      <c r="X92" s="288">
        <f t="shared" si="67"/>
        <v>0.34977046976303988</v>
      </c>
      <c r="Y92" s="213">
        <v>39544</v>
      </c>
      <c r="Z92" s="439"/>
      <c r="AA92" s="212">
        <v>27492</v>
      </c>
      <c r="AB92" s="212">
        <v>4671</v>
      </c>
      <c r="AC92" s="212">
        <v>113057</v>
      </c>
      <c r="AD92" s="212">
        <v>100681</v>
      </c>
      <c r="AE92" s="212">
        <f t="shared" si="68"/>
        <v>10527</v>
      </c>
      <c r="AF92" s="327">
        <v>19969</v>
      </c>
      <c r="AG92" s="212">
        <v>10088</v>
      </c>
      <c r="AH92" s="216">
        <v>2741</v>
      </c>
      <c r="AI92" s="37">
        <v>811.5847043628869</v>
      </c>
      <c r="AJ92" s="327">
        <v>2097.0265198439151</v>
      </c>
      <c r="AK92" s="212">
        <v>1677</v>
      </c>
      <c r="AL92" s="213">
        <v>464</v>
      </c>
      <c r="AM92" s="212">
        <v>8335</v>
      </c>
      <c r="AN92" s="212">
        <f t="shared" si="69"/>
        <v>722</v>
      </c>
      <c r="AO92" s="212">
        <v>439</v>
      </c>
      <c r="AP92" s="214">
        <v>144</v>
      </c>
      <c r="AQ92" s="213">
        <v>45</v>
      </c>
      <c r="AR92" s="212">
        <f t="shared" si="70"/>
        <v>4315</v>
      </c>
      <c r="AS92" s="212">
        <v>1228</v>
      </c>
      <c r="AT92" s="213">
        <v>213</v>
      </c>
      <c r="AU92" s="213">
        <v>1799</v>
      </c>
      <c r="AV92" s="212">
        <v>614</v>
      </c>
      <c r="AW92" s="212">
        <v>3593</v>
      </c>
      <c r="AX92" s="214">
        <f t="shared" si="71"/>
        <v>758</v>
      </c>
      <c r="AY92" s="212">
        <v>1175</v>
      </c>
      <c r="AZ92" s="436"/>
    </row>
    <row r="93" spans="1:52" x14ac:dyDescent="0.25">
      <c r="A93" s="17"/>
      <c r="B93" s="29">
        <v>1937</v>
      </c>
      <c r="C93" s="43">
        <v>30</v>
      </c>
      <c r="D93" s="431">
        <v>2963</v>
      </c>
      <c r="E93" s="209">
        <v>14831</v>
      </c>
      <c r="F93" s="432">
        <f t="shared" si="57"/>
        <v>14781.389543856079</v>
      </c>
      <c r="G93" s="437">
        <f t="shared" si="72"/>
        <v>0.99665494867885374</v>
      </c>
      <c r="H93" s="438">
        <f t="shared" si="77"/>
        <v>49.610456143920601</v>
      </c>
      <c r="I93" s="288">
        <f t="shared" si="58"/>
        <v>8.9680536021594606E-2</v>
      </c>
      <c r="J93" s="288">
        <f t="shared" si="59"/>
        <v>0.25198203284160919</v>
      </c>
      <c r="K93" s="288">
        <v>0.27700000000000002</v>
      </c>
      <c r="L93" s="435">
        <v>0.35199999999999998</v>
      </c>
      <c r="M93" s="282">
        <f t="shared" si="60"/>
        <v>8.5976605837184319E-2</v>
      </c>
      <c r="N93" s="288">
        <f t="shared" si="61"/>
        <v>0.10753295206303233</v>
      </c>
      <c r="O93" s="288">
        <f t="shared" si="62"/>
        <v>2.2311676198424193E-2</v>
      </c>
      <c r="P93" s="288">
        <f t="shared" si="73"/>
        <v>2.3359220078097018E-2</v>
      </c>
      <c r="Q93" s="288">
        <f t="shared" si="63"/>
        <v>4.0499742274367347E-2</v>
      </c>
      <c r="R93" s="288">
        <f t="shared" si="64"/>
        <v>7.8629895259144073E-2</v>
      </c>
      <c r="S93" s="288">
        <v>0.34300000000000003</v>
      </c>
      <c r="T93" s="288">
        <v>0.74099999999999999</v>
      </c>
      <c r="U93" s="282">
        <f t="shared" si="65"/>
        <v>0.12955893529478568</v>
      </c>
      <c r="V93" s="282">
        <f t="shared" si="66"/>
        <v>0.3640313198006922</v>
      </c>
      <c r="W93" s="288">
        <v>0.39800000000000002</v>
      </c>
      <c r="X93" s="288">
        <f t="shared" si="67"/>
        <v>0.35590051802608474</v>
      </c>
      <c r="Y93" s="213">
        <v>40741</v>
      </c>
      <c r="Z93" s="439"/>
      <c r="AA93" s="212">
        <v>28299</v>
      </c>
      <c r="AB93" s="212">
        <v>4934</v>
      </c>
      <c r="AC93" s="212">
        <v>114473</v>
      </c>
      <c r="AD93" s="212">
        <v>102310</v>
      </c>
      <c r="AE93" s="212">
        <f t="shared" si="68"/>
        <v>10266</v>
      </c>
      <c r="AF93" s="327">
        <v>20436</v>
      </c>
      <c r="AG93" s="212">
        <v>9842</v>
      </c>
      <c r="AH93" s="216">
        <v>2674</v>
      </c>
      <c r="AI93" s="37">
        <v>850.2198086118326</v>
      </c>
      <c r="AJ93" s="327">
        <v>2022.1074270786846</v>
      </c>
      <c r="AK93" s="212">
        <v>1650</v>
      </c>
      <c r="AL93" s="213">
        <v>452</v>
      </c>
      <c r="AM93" s="212">
        <v>9001</v>
      </c>
      <c r="AN93" s="212">
        <f t="shared" si="69"/>
        <v>719</v>
      </c>
      <c r="AO93" s="212">
        <v>424</v>
      </c>
      <c r="AP93" s="214">
        <v>173</v>
      </c>
      <c r="AQ93" s="213">
        <v>44</v>
      </c>
      <c r="AR93" s="212">
        <f t="shared" si="70"/>
        <v>4381</v>
      </c>
      <c r="AS93" s="212">
        <v>1338</v>
      </c>
      <c r="AT93" s="213">
        <v>223</v>
      </c>
      <c r="AU93" s="213">
        <v>1854</v>
      </c>
      <c r="AV93" s="212">
        <v>736</v>
      </c>
      <c r="AW93" s="212">
        <v>3662</v>
      </c>
      <c r="AX93" s="214">
        <f t="shared" si="71"/>
        <v>909</v>
      </c>
      <c r="AY93" s="212">
        <v>1279</v>
      </c>
      <c r="AZ93" s="436"/>
    </row>
    <row r="94" spans="1:52" x14ac:dyDescent="0.25">
      <c r="A94" s="17"/>
      <c r="B94" s="29">
        <v>1936</v>
      </c>
      <c r="C94" s="43">
        <v>23</v>
      </c>
      <c r="D94" s="431">
        <v>2784</v>
      </c>
      <c r="E94" s="209">
        <v>14635</v>
      </c>
      <c r="F94" s="432">
        <f t="shared" si="57"/>
        <v>14409.741772544801</v>
      </c>
      <c r="G94" s="437">
        <f t="shared" si="72"/>
        <v>0.9846082523091767</v>
      </c>
      <c r="H94" s="438">
        <f t="shared" si="77"/>
        <v>225.25822745519872</v>
      </c>
      <c r="I94" s="288">
        <f t="shared" si="58"/>
        <v>9.037308400313486E-2</v>
      </c>
      <c r="J94" s="288">
        <f t="shared" si="59"/>
        <v>0.2501765893037336</v>
      </c>
      <c r="K94" s="288">
        <v>0.28399999999999997</v>
      </c>
      <c r="L94" s="435">
        <v>0.33700000000000002</v>
      </c>
      <c r="M94" s="282">
        <f t="shared" si="60"/>
        <v>8.6026208832267123E-2</v>
      </c>
      <c r="N94" s="288">
        <f t="shared" si="61"/>
        <v>0.10607971745711403</v>
      </c>
      <c r="O94" s="288">
        <f t="shared" si="62"/>
        <v>2.1417759838546921E-2</v>
      </c>
      <c r="P94" s="288">
        <f t="shared" si="73"/>
        <v>2.3793901616636595E-2</v>
      </c>
      <c r="Q94" s="288">
        <f t="shared" si="63"/>
        <v>3.9076690211907163E-2</v>
      </c>
      <c r="R94" s="288">
        <f t="shared" si="64"/>
        <v>7.5045109081961839E-2</v>
      </c>
      <c r="S94" s="288">
        <v>0.35</v>
      </c>
      <c r="T94" s="288">
        <v>0.754</v>
      </c>
      <c r="U94" s="282">
        <f t="shared" si="65"/>
        <v>0.13336796252756666</v>
      </c>
      <c r="V94" s="282">
        <f t="shared" si="66"/>
        <v>0.36919778002018161</v>
      </c>
      <c r="W94" s="288">
        <v>0.40400000000000003</v>
      </c>
      <c r="X94" s="288">
        <f t="shared" si="67"/>
        <v>0.36123717352871487</v>
      </c>
      <c r="Y94" s="213">
        <v>39640</v>
      </c>
      <c r="Z94" s="439"/>
      <c r="AA94" s="212">
        <v>27848</v>
      </c>
      <c r="AB94" s="212">
        <v>4923</v>
      </c>
      <c r="AC94" s="212">
        <v>109734</v>
      </c>
      <c r="AD94" s="212">
        <v>98011</v>
      </c>
      <c r="AE94" s="212">
        <f t="shared" si="68"/>
        <v>9917</v>
      </c>
      <c r="AF94" s="327">
        <v>20265</v>
      </c>
      <c r="AG94" s="212">
        <v>9440</v>
      </c>
      <c r="AH94" s="216">
        <v>2611</v>
      </c>
      <c r="AI94" s="37">
        <v>860.77671073778527</v>
      </c>
      <c r="AJ94" s="327">
        <v>1880.9464187852861</v>
      </c>
      <c r="AK94" s="212">
        <v>1549</v>
      </c>
      <c r="AL94" s="213">
        <v>569</v>
      </c>
      <c r="AM94" s="212">
        <v>8235</v>
      </c>
      <c r="AN94" s="212">
        <f t="shared" si="69"/>
        <v>791</v>
      </c>
      <c r="AO94" s="212">
        <v>477</v>
      </c>
      <c r="AP94" s="214">
        <v>176</v>
      </c>
      <c r="AQ94" s="213">
        <v>41</v>
      </c>
      <c r="AR94" s="212">
        <f t="shared" si="70"/>
        <v>4205</v>
      </c>
      <c r="AS94" s="212">
        <v>1131</v>
      </c>
      <c r="AT94" s="213">
        <v>181</v>
      </c>
      <c r="AU94" s="213">
        <v>1761</v>
      </c>
      <c r="AV94" s="212">
        <v>673</v>
      </c>
      <c r="AW94" s="212">
        <v>3414</v>
      </c>
      <c r="AX94" s="214">
        <f t="shared" si="71"/>
        <v>849</v>
      </c>
      <c r="AY94" s="212">
        <v>1111</v>
      </c>
      <c r="AZ94" s="436"/>
    </row>
    <row r="95" spans="1:52" x14ac:dyDescent="0.25">
      <c r="A95" s="17"/>
      <c r="B95" s="29">
        <v>1935</v>
      </c>
      <c r="C95" s="43">
        <v>24</v>
      </c>
      <c r="D95" s="431">
        <v>2830</v>
      </c>
      <c r="E95" s="209">
        <v>14251</v>
      </c>
      <c r="F95" s="432">
        <f t="shared" si="57"/>
        <v>14322.112113988913</v>
      </c>
      <c r="G95" s="437">
        <f t="shared" si="72"/>
        <v>1.0049899736151087</v>
      </c>
      <c r="H95" s="438">
        <f t="shared" ref="H95" si="80">F95-E95</f>
        <v>71.112113988912824</v>
      </c>
      <c r="I95" s="288">
        <f t="shared" si="58"/>
        <v>8.5893842119540639E-2</v>
      </c>
      <c r="J95" s="288">
        <f t="shared" si="59"/>
        <v>0.23979501678741827</v>
      </c>
      <c r="K95" s="288">
        <v>0.28000000000000003</v>
      </c>
      <c r="L95" s="435">
        <v>0.34</v>
      </c>
      <c r="M95" s="282">
        <f t="shared" si="60"/>
        <v>8.17705036621756E-2</v>
      </c>
      <c r="N95" s="288">
        <f t="shared" si="61"/>
        <v>0.10509176280513972</v>
      </c>
      <c r="O95" s="288">
        <f t="shared" si="62"/>
        <v>2.0700275162194231E-2</v>
      </c>
      <c r="P95" s="288">
        <f t="shared" si="73"/>
        <v>2.2244325888416676E-2</v>
      </c>
      <c r="Q95" s="288">
        <f t="shared" si="63"/>
        <v>3.8674172620099465E-2</v>
      </c>
      <c r="R95" s="288">
        <f t="shared" si="64"/>
        <v>7.2375440817433759E-2</v>
      </c>
      <c r="S95" s="288">
        <v>0.34300000000000003</v>
      </c>
      <c r="T95" s="288">
        <v>0.74299999999999999</v>
      </c>
      <c r="U95" s="282">
        <f t="shared" si="65"/>
        <v>0.12886336920155531</v>
      </c>
      <c r="V95" s="282">
        <f t="shared" si="66"/>
        <v>0.35975563577613412</v>
      </c>
      <c r="W95" s="288">
        <v>0.4</v>
      </c>
      <c r="X95" s="288">
        <f t="shared" si="67"/>
        <v>0.35819694366579258</v>
      </c>
      <c r="Y95" s="213">
        <v>39613</v>
      </c>
      <c r="Z95" s="439"/>
      <c r="AA95" s="212">
        <v>27747</v>
      </c>
      <c r="AB95" s="212">
        <v>4914</v>
      </c>
      <c r="AC95" s="212">
        <v>110590</v>
      </c>
      <c r="AD95" s="212">
        <v>99127</v>
      </c>
      <c r="AE95" s="212">
        <f t="shared" si="68"/>
        <v>9499</v>
      </c>
      <c r="AF95" s="327">
        <v>20123</v>
      </c>
      <c r="AG95" s="212">
        <v>9043</v>
      </c>
      <c r="AH95" s="216">
        <v>2460</v>
      </c>
      <c r="AI95" s="37">
        <v>935.36927039448005</v>
      </c>
      <c r="AJ95" s="327">
        <v>1837.7064106635571</v>
      </c>
      <c r="AK95" s="212">
        <v>1532</v>
      </c>
      <c r="AL95" s="213">
        <v>439</v>
      </c>
      <c r="AM95" s="212">
        <v>8004</v>
      </c>
      <c r="AN95" s="212">
        <f t="shared" si="69"/>
        <v>659</v>
      </c>
      <c r="AO95" s="212">
        <v>456</v>
      </c>
      <c r="AP95" s="214">
        <v>173</v>
      </c>
      <c r="AQ95" s="213">
        <v>37</v>
      </c>
      <c r="AR95" s="212">
        <f t="shared" si="70"/>
        <v>4163</v>
      </c>
      <c r="AS95" s="212">
        <v>1168</v>
      </c>
      <c r="AT95" s="213">
        <v>183</v>
      </c>
      <c r="AU95" s="213">
        <v>1922</v>
      </c>
      <c r="AV95" s="212">
        <v>647</v>
      </c>
      <c r="AW95" s="212">
        <v>3504</v>
      </c>
      <c r="AX95" s="214">
        <f t="shared" si="71"/>
        <v>820</v>
      </c>
      <c r="AY95" s="212">
        <v>1178</v>
      </c>
      <c r="AZ95" s="436"/>
    </row>
    <row r="96" spans="1:52" x14ac:dyDescent="0.25">
      <c r="A96" s="17"/>
      <c r="B96" s="29">
        <v>1934</v>
      </c>
      <c r="C96" s="43">
        <v>24</v>
      </c>
      <c r="D96" s="431">
        <v>2746</v>
      </c>
      <c r="E96" s="209">
        <v>13445</v>
      </c>
      <c r="F96" s="432">
        <f t="shared" si="57"/>
        <v>13260.528452590386</v>
      </c>
      <c r="G96" s="437">
        <f t="shared" si="72"/>
        <v>0.98627954277355045</v>
      </c>
      <c r="H96" s="438">
        <f t="shared" si="77"/>
        <v>184.47154740961378</v>
      </c>
      <c r="I96" s="288">
        <f t="shared" si="58"/>
        <v>8.5029062943104236E-2</v>
      </c>
      <c r="J96" s="288">
        <f t="shared" si="59"/>
        <v>0.24083087316152024</v>
      </c>
      <c r="K96" s="288">
        <v>0.27800000000000002</v>
      </c>
      <c r="L96" s="435">
        <v>0.33</v>
      </c>
      <c r="M96" s="282">
        <f t="shared" si="60"/>
        <v>8.1432582423257863E-2</v>
      </c>
      <c r="N96" s="288">
        <f t="shared" si="61"/>
        <v>0.10210377935583394</v>
      </c>
      <c r="O96" s="288">
        <f t="shared" si="62"/>
        <v>2.0452671613606744E-2</v>
      </c>
      <c r="P96" s="288">
        <f t="shared" si="73"/>
        <v>2.323157390626614E-2</v>
      </c>
      <c r="Q96" s="288">
        <f t="shared" si="63"/>
        <v>3.8006329955583923E-2</v>
      </c>
      <c r="R96" s="288">
        <f t="shared" si="64"/>
        <v>7.9178913168001658E-2</v>
      </c>
      <c r="S96" s="288">
        <v>0.34100000000000003</v>
      </c>
      <c r="T96" s="288">
        <v>0.73399999999999999</v>
      </c>
      <c r="U96" s="282">
        <f t="shared" si="65"/>
        <v>0.12625242973716583</v>
      </c>
      <c r="V96" s="282">
        <f t="shared" si="66"/>
        <v>0.3575892975877018</v>
      </c>
      <c r="W96" s="288">
        <v>0.39300000000000002</v>
      </c>
      <c r="X96" s="288">
        <f t="shared" si="67"/>
        <v>0.35306545970157666</v>
      </c>
      <c r="Y96" s="213">
        <v>37599</v>
      </c>
      <c r="Z96" s="439"/>
      <c r="AA96" s="212">
        <v>26622</v>
      </c>
      <c r="AB96" s="212">
        <v>4692</v>
      </c>
      <c r="AC96" s="212">
        <v>106493</v>
      </c>
      <c r="AD96" s="212">
        <v>95631</v>
      </c>
      <c r="AE96" s="212">
        <f t="shared" si="68"/>
        <v>9055</v>
      </c>
      <c r="AF96" s="327">
        <v>19502</v>
      </c>
      <c r="AG96" s="212">
        <v>8672</v>
      </c>
      <c r="AH96" s="216">
        <v>2474</v>
      </c>
      <c r="AI96" s="37">
        <v>841.23574809293541</v>
      </c>
      <c r="AJ96" s="327">
        <v>1709.3787468323596</v>
      </c>
      <c r="AK96" s="212">
        <v>1429</v>
      </c>
      <c r="AL96" s="213">
        <v>441</v>
      </c>
      <c r="AM96" s="212">
        <v>8432</v>
      </c>
      <c r="AN96" s="212">
        <f t="shared" si="69"/>
        <v>660</v>
      </c>
      <c r="AO96" s="212">
        <v>383</v>
      </c>
      <c r="AP96" s="214">
        <v>168</v>
      </c>
      <c r="AQ96" s="213">
        <v>41</v>
      </c>
      <c r="AR96" s="212">
        <f t="shared" si="70"/>
        <v>3839</v>
      </c>
      <c r="AS96" s="212">
        <v>1080</v>
      </c>
      <c r="AT96" s="213">
        <v>178</v>
      </c>
      <c r="AU96" s="213">
        <v>1765</v>
      </c>
      <c r="AV96" s="212">
        <v>601</v>
      </c>
      <c r="AW96" s="212">
        <v>3179</v>
      </c>
      <c r="AX96" s="214">
        <f t="shared" si="71"/>
        <v>769</v>
      </c>
      <c r="AY96" s="212">
        <v>999</v>
      </c>
      <c r="AZ96" s="436"/>
    </row>
    <row r="97" spans="1:52" x14ac:dyDescent="0.25">
      <c r="A97" s="17"/>
      <c r="B97" s="29">
        <v>1933</v>
      </c>
      <c r="C97" s="43">
        <v>25</v>
      </c>
      <c r="D97" s="431">
        <v>2734</v>
      </c>
      <c r="E97" s="209">
        <v>12448</v>
      </c>
      <c r="F97" s="432">
        <f t="shared" si="57"/>
        <v>12353.811177768333</v>
      </c>
      <c r="G97" s="437">
        <f t="shared" si="72"/>
        <v>0.99243341723717327</v>
      </c>
      <c r="H97" s="438">
        <f t="shared" si="77"/>
        <v>94.188822231666563</v>
      </c>
      <c r="I97" s="288">
        <f t="shared" si="58"/>
        <v>8.0217765151875037E-2</v>
      </c>
      <c r="J97" s="288">
        <f t="shared" si="59"/>
        <v>0.23618765211066664</v>
      </c>
      <c r="K97" s="288">
        <v>0.27</v>
      </c>
      <c r="L97" s="435">
        <v>0.318</v>
      </c>
      <c r="M97" s="282">
        <f t="shared" si="60"/>
        <v>7.6198800961511048E-2</v>
      </c>
      <c r="N97" s="288">
        <f t="shared" si="61"/>
        <v>0.10742160181273953</v>
      </c>
      <c r="O97" s="288">
        <f t="shared" si="62"/>
        <v>2.4589476039947409E-2</v>
      </c>
      <c r="P97" s="288">
        <f t="shared" si="73"/>
        <v>2.3382200644174404E-2</v>
      </c>
      <c r="Q97" s="288">
        <f t="shared" si="63"/>
        <v>3.2925839930623549E-2</v>
      </c>
      <c r="R97" s="288">
        <f t="shared" si="64"/>
        <v>7.0726168872504769E-2</v>
      </c>
      <c r="S97" s="288">
        <v>0.33</v>
      </c>
      <c r="T97" s="288">
        <v>0.70699999999999996</v>
      </c>
      <c r="U97" s="282">
        <f t="shared" si="65"/>
        <v>0.11826966014574683</v>
      </c>
      <c r="V97" s="282">
        <f t="shared" si="66"/>
        <v>0.34822502587629733</v>
      </c>
      <c r="W97" s="288">
        <v>0.377</v>
      </c>
      <c r="X97" s="288">
        <f t="shared" si="67"/>
        <v>0.33963572792657554</v>
      </c>
      <c r="Y97" s="213">
        <v>35747</v>
      </c>
      <c r="Z97" s="439"/>
      <c r="AA97" s="212">
        <v>25580</v>
      </c>
      <c r="AB97" s="212">
        <v>4360</v>
      </c>
      <c r="AC97" s="212">
        <v>105251</v>
      </c>
      <c r="AD97" s="212">
        <v>94761</v>
      </c>
      <c r="AE97" s="212">
        <f t="shared" si="68"/>
        <v>8443</v>
      </c>
      <c r="AF97" s="327">
        <v>18905</v>
      </c>
      <c r="AG97" s="212">
        <v>8020</v>
      </c>
      <c r="AH97" s="216">
        <v>2461</v>
      </c>
      <c r="AI97" s="37">
        <v>900.5454856105863</v>
      </c>
      <c r="AJ97" s="327">
        <v>1796.1042195888185</v>
      </c>
      <c r="AK97" s="212">
        <v>1177</v>
      </c>
      <c r="AL97" s="213">
        <v>406</v>
      </c>
      <c r="AM97" s="212">
        <v>7444</v>
      </c>
      <c r="AN97" s="212">
        <f t="shared" si="69"/>
        <v>581</v>
      </c>
      <c r="AO97" s="212">
        <v>423</v>
      </c>
      <c r="AP97" s="214">
        <v>155</v>
      </c>
      <c r="AQ97" s="213">
        <v>35</v>
      </c>
      <c r="AR97" s="212">
        <f t="shared" si="70"/>
        <v>3840</v>
      </c>
      <c r="AS97" s="212">
        <v>1056</v>
      </c>
      <c r="AT97" s="213">
        <v>140</v>
      </c>
      <c r="AU97" s="213">
        <v>1983</v>
      </c>
      <c r="AV97" s="212">
        <v>724</v>
      </c>
      <c r="AW97" s="212">
        <v>3259</v>
      </c>
      <c r="AX97" s="214">
        <f t="shared" si="71"/>
        <v>879</v>
      </c>
      <c r="AY97" s="212">
        <v>1138</v>
      </c>
      <c r="AZ97" s="436"/>
    </row>
    <row r="98" spans="1:52" x14ac:dyDescent="0.25">
      <c r="A98" s="17"/>
      <c r="B98" s="29">
        <v>1932</v>
      </c>
      <c r="C98" s="43">
        <v>34</v>
      </c>
      <c r="D98" s="431">
        <v>3049</v>
      </c>
      <c r="E98" s="209">
        <v>14791</v>
      </c>
      <c r="F98" s="432">
        <f t="shared" si="57"/>
        <v>14706.072958771256</v>
      </c>
      <c r="G98" s="437">
        <f t="shared" si="72"/>
        <v>0.99425819476514476</v>
      </c>
      <c r="H98" s="438">
        <f t="shared" si="77"/>
        <v>84.927041228744201</v>
      </c>
      <c r="I98" s="288">
        <f t="shared" si="58"/>
        <v>8.0299658552329831E-2</v>
      </c>
      <c r="J98" s="288">
        <f t="shared" si="59"/>
        <v>0.22786762756393261</v>
      </c>
      <c r="K98" s="288">
        <v>0.27500000000000002</v>
      </c>
      <c r="L98" s="435">
        <v>0.32400000000000001</v>
      </c>
      <c r="M98" s="282">
        <f t="shared" si="60"/>
        <v>7.6562420371345571E-2</v>
      </c>
      <c r="N98" s="288">
        <f t="shared" si="61"/>
        <v>9.7592132854491545E-2</v>
      </c>
      <c r="O98" s="288">
        <f t="shared" si="62"/>
        <v>2.2921738292077418E-2</v>
      </c>
      <c r="P98" s="288">
        <f t="shared" si="73"/>
        <v>2.1514600710075254E-2</v>
      </c>
      <c r="Q98" s="288">
        <f t="shared" si="63"/>
        <v>3.5382872568632651E-2</v>
      </c>
      <c r="R98" s="288">
        <f t="shared" si="64"/>
        <v>6.6913550885895318E-2</v>
      </c>
      <c r="S98" s="288">
        <v>0.33400000000000002</v>
      </c>
      <c r="T98" s="288">
        <v>0.72499999999999998</v>
      </c>
      <c r="U98" s="282">
        <f t="shared" si="65"/>
        <v>0.1256306589430411</v>
      </c>
      <c r="V98" s="282">
        <f t="shared" si="66"/>
        <v>0.35650413362578032</v>
      </c>
      <c r="W98" s="288">
        <v>0.39100000000000001</v>
      </c>
      <c r="X98" s="288">
        <f t="shared" si="67"/>
        <v>0.35239607929739925</v>
      </c>
      <c r="Y98" s="213">
        <v>41489</v>
      </c>
      <c r="Z98" s="439"/>
      <c r="AA98" s="212">
        <v>29163</v>
      </c>
      <c r="AB98" s="212">
        <v>5266</v>
      </c>
      <c r="AC98" s="212">
        <v>117734</v>
      </c>
      <c r="AD98" s="212">
        <v>106174</v>
      </c>
      <c r="AE98" s="212">
        <f t="shared" si="68"/>
        <v>9454</v>
      </c>
      <c r="AF98" s="327">
        <v>21101</v>
      </c>
      <c r="AG98" s="212">
        <v>9014</v>
      </c>
      <c r="AH98" s="216">
        <v>2533</v>
      </c>
      <c r="AI98" s="37">
        <v>936.3584224326213</v>
      </c>
      <c r="AJ98" s="327">
        <v>1817.9660790605208</v>
      </c>
      <c r="AK98" s="212">
        <v>1468</v>
      </c>
      <c r="AL98" s="213">
        <v>411</v>
      </c>
      <c r="AM98" s="212">
        <v>7878</v>
      </c>
      <c r="AN98" s="212">
        <f t="shared" si="69"/>
        <v>629</v>
      </c>
      <c r="AO98" s="212">
        <v>440</v>
      </c>
      <c r="AP98" s="214">
        <v>180</v>
      </c>
      <c r="AQ98" s="213">
        <v>41</v>
      </c>
      <c r="AR98" s="212">
        <f t="shared" si="70"/>
        <v>4049</v>
      </c>
      <c r="AS98" s="212">
        <v>1165</v>
      </c>
      <c r="AT98" s="213">
        <v>177</v>
      </c>
      <c r="AU98" s="213">
        <v>2042</v>
      </c>
      <c r="AV98" s="212">
        <v>771</v>
      </c>
      <c r="AW98" s="212">
        <v>3420</v>
      </c>
      <c r="AX98" s="214">
        <f t="shared" si="71"/>
        <v>951</v>
      </c>
      <c r="AY98" s="212">
        <v>1328</v>
      </c>
      <c r="AZ98" s="436"/>
    </row>
    <row r="99" spans="1:52" x14ac:dyDescent="0.25">
      <c r="A99" s="17"/>
      <c r="B99" s="29">
        <v>1931</v>
      </c>
      <c r="C99" s="43">
        <v>22</v>
      </c>
      <c r="D99" s="431">
        <v>2678</v>
      </c>
      <c r="E99" s="209">
        <v>12930</v>
      </c>
      <c r="F99" s="432">
        <f t="shared" si="57"/>
        <v>12892.458724946127</v>
      </c>
      <c r="G99" s="437">
        <f t="shared" si="72"/>
        <v>0.99709657578856359</v>
      </c>
      <c r="H99" s="438">
        <f t="shared" si="77"/>
        <v>37.541275053872596</v>
      </c>
      <c r="I99" s="288">
        <f t="shared" si="58"/>
        <v>8.4367150130410087E-2</v>
      </c>
      <c r="J99" s="288">
        <f t="shared" si="59"/>
        <v>0.24097644115787448</v>
      </c>
      <c r="K99" s="288">
        <v>0.27700000000000002</v>
      </c>
      <c r="L99" s="435">
        <v>0.31900000000000001</v>
      </c>
      <c r="M99" s="282">
        <f t="shared" si="60"/>
        <v>8.0161304293427521E-2</v>
      </c>
      <c r="N99" s="288">
        <f t="shared" si="61"/>
        <v>0.10743051928416307</v>
      </c>
      <c r="O99" s="288">
        <f t="shared" si="62"/>
        <v>2.7874756027160018E-2</v>
      </c>
      <c r="P99" s="288">
        <f t="shared" si="73"/>
        <v>2.4263014542409748E-2</v>
      </c>
      <c r="Q99" s="288">
        <f t="shared" si="63"/>
        <v>3.1173543722681916E-2</v>
      </c>
      <c r="R99" s="288">
        <f t="shared" si="64"/>
        <v>7.597470717881101E-2</v>
      </c>
      <c r="S99" s="288">
        <v>0.33900000000000002</v>
      </c>
      <c r="T99" s="288">
        <v>0.72799999999999998</v>
      </c>
      <c r="U99" s="282">
        <f t="shared" si="65"/>
        <v>0.12444299009653234</v>
      </c>
      <c r="V99" s="282">
        <f t="shared" si="66"/>
        <v>0.35544437419248426</v>
      </c>
      <c r="W99" s="288">
        <v>0.38900000000000001</v>
      </c>
      <c r="X99" s="288">
        <f t="shared" si="67"/>
        <v>0.35010538675495412</v>
      </c>
      <c r="Y99" s="213">
        <v>36377</v>
      </c>
      <c r="Z99" s="439"/>
      <c r="AA99" s="212">
        <v>25880</v>
      </c>
      <c r="AB99" s="212">
        <v>4797</v>
      </c>
      <c r="AC99" s="212">
        <v>103903</v>
      </c>
      <c r="AD99" s="212">
        <v>93513</v>
      </c>
      <c r="AE99" s="212">
        <f t="shared" si="68"/>
        <v>8766</v>
      </c>
      <c r="AF99" s="327">
        <v>18800</v>
      </c>
      <c r="AG99" s="212">
        <v>8329</v>
      </c>
      <c r="AH99" s="216">
        <v>2521</v>
      </c>
      <c r="AI99" s="37">
        <v>780.81796786271616</v>
      </c>
      <c r="AJ99" s="327">
        <v>1786.2376641431886</v>
      </c>
      <c r="AK99" s="212">
        <v>1134</v>
      </c>
      <c r="AL99" s="213">
        <v>364</v>
      </c>
      <c r="AM99" s="212">
        <v>7894</v>
      </c>
      <c r="AN99" s="212">
        <f t="shared" si="69"/>
        <v>547</v>
      </c>
      <c r="AO99" s="212">
        <v>437</v>
      </c>
      <c r="AP99" s="214">
        <v>168</v>
      </c>
      <c r="AQ99" s="213">
        <v>42</v>
      </c>
      <c r="AR99" s="212">
        <f t="shared" si="70"/>
        <v>3908</v>
      </c>
      <c r="AS99" s="212">
        <v>1238</v>
      </c>
      <c r="AT99" s="213">
        <v>141</v>
      </c>
      <c r="AU99" s="213">
        <v>1568</v>
      </c>
      <c r="AV99" s="212">
        <v>846</v>
      </c>
      <c r="AW99" s="212">
        <v>3361</v>
      </c>
      <c r="AX99" s="214">
        <f t="shared" si="71"/>
        <v>1014</v>
      </c>
      <c r="AY99" s="212">
        <v>1149</v>
      </c>
      <c r="AZ99" s="436"/>
    </row>
    <row r="100" spans="1:52" x14ac:dyDescent="0.25">
      <c r="A100" s="17"/>
      <c r="B100" s="29">
        <v>1930</v>
      </c>
      <c r="C100" s="43">
        <v>25</v>
      </c>
      <c r="D100" s="431">
        <v>3043</v>
      </c>
      <c r="E100" s="209">
        <v>16711</v>
      </c>
      <c r="F100" s="432">
        <f t="shared" si="57"/>
        <v>15751.378136559664</v>
      </c>
      <c r="G100" s="441">
        <f t="shared" si="72"/>
        <v>0.9425754375297507</v>
      </c>
      <c r="H100" s="438">
        <f>E100-F100</f>
        <v>959.6218634403358</v>
      </c>
      <c r="I100" s="288">
        <f t="shared" si="58"/>
        <v>8.2109608660853442E-2</v>
      </c>
      <c r="J100" s="288">
        <f t="shared" si="59"/>
        <v>0.21648637242053356</v>
      </c>
      <c r="K100" s="288">
        <v>0.29199999999999998</v>
      </c>
      <c r="L100" s="435">
        <v>0.30599999999999999</v>
      </c>
      <c r="M100" s="282">
        <f t="shared" si="60"/>
        <v>7.8470028223598304E-2</v>
      </c>
      <c r="N100" s="288">
        <f t="shared" si="61"/>
        <v>8.1854328172549368E-2</v>
      </c>
      <c r="O100" s="288">
        <f t="shared" si="62"/>
        <v>2.1946289344498989E-2</v>
      </c>
      <c r="P100" s="288">
        <f t="shared" si="73"/>
        <v>2.0910737604785373E-2</v>
      </c>
      <c r="Q100" s="288">
        <f t="shared" si="63"/>
        <v>3.9672138430440478E-2</v>
      </c>
      <c r="R100" s="288">
        <f t="shared" si="64"/>
        <v>6.6843590715699897E-2</v>
      </c>
      <c r="S100" s="288">
        <v>0.35199999999999998</v>
      </c>
      <c r="T100" s="288">
        <v>0.77800000000000002</v>
      </c>
      <c r="U100" s="282">
        <f t="shared" si="65"/>
        <v>0.14078941825687688</v>
      </c>
      <c r="V100" s="282">
        <f t="shared" si="66"/>
        <v>0.37119882716186497</v>
      </c>
      <c r="W100" s="288">
        <v>0.42599999999999999</v>
      </c>
      <c r="X100" s="288">
        <f t="shared" si="67"/>
        <v>0.3792830363536796</v>
      </c>
      <c r="Y100" s="213">
        <v>45019</v>
      </c>
      <c r="Z100" s="439"/>
      <c r="AA100" s="212">
        <v>30894</v>
      </c>
      <c r="AB100" s="212">
        <v>5541</v>
      </c>
      <c r="AC100" s="212">
        <v>118695</v>
      </c>
      <c r="AD100" s="212">
        <v>105723</v>
      </c>
      <c r="AE100" s="212">
        <f t="shared" si="68"/>
        <v>9746</v>
      </c>
      <c r="AF100" s="327">
        <v>21954</v>
      </c>
      <c r="AG100" s="212">
        <v>9314</v>
      </c>
      <c r="AH100" s="216">
        <v>2482</v>
      </c>
      <c r="AI100" s="37">
        <v>875.10670275796338</v>
      </c>
      <c r="AJ100" s="327">
        <v>1791.7556558268325</v>
      </c>
      <c r="AK100" s="212">
        <v>1786</v>
      </c>
      <c r="AL100" s="213">
        <v>433</v>
      </c>
      <c r="AM100" s="212">
        <v>7934</v>
      </c>
      <c r="AN100" s="212">
        <f t="shared" si="69"/>
        <v>643</v>
      </c>
      <c r="AO100" s="212">
        <v>432</v>
      </c>
      <c r="AP100" s="214">
        <v>185</v>
      </c>
      <c r="AQ100" s="213">
        <v>36</v>
      </c>
      <c r="AR100" s="212">
        <f t="shared" si="70"/>
        <v>3685</v>
      </c>
      <c r="AS100" s="212">
        <v>1079</v>
      </c>
      <c r="AT100" s="213">
        <v>174</v>
      </c>
      <c r="AU100" s="213">
        <v>3139</v>
      </c>
      <c r="AV100" s="212">
        <v>803</v>
      </c>
      <c r="AW100" s="212">
        <v>3042</v>
      </c>
      <c r="AX100" s="214">
        <f t="shared" si="71"/>
        <v>988</v>
      </c>
      <c r="AY100" s="212">
        <v>1613</v>
      </c>
      <c r="AZ100" s="436"/>
    </row>
    <row r="101" spans="1:52" x14ac:dyDescent="0.25">
      <c r="A101" s="17"/>
      <c r="B101" s="29">
        <v>1929</v>
      </c>
      <c r="C101" s="43">
        <v>29</v>
      </c>
      <c r="D101" s="431">
        <v>3391</v>
      </c>
      <c r="E101" s="209">
        <v>18079</v>
      </c>
      <c r="F101" s="432">
        <f t="shared" si="57"/>
        <v>17673.738015675335</v>
      </c>
      <c r="G101" s="440">
        <f t="shared" si="72"/>
        <v>0.97758382740612504</v>
      </c>
      <c r="H101" s="438">
        <f>E101-F101</f>
        <v>405.26198432466481</v>
      </c>
      <c r="I101" s="288">
        <f t="shared" si="58"/>
        <v>8.7633212053079737E-2</v>
      </c>
      <c r="J101" s="288">
        <f t="shared" si="59"/>
        <v>0.23894538450386266</v>
      </c>
      <c r="K101" s="288">
        <v>0.28899999999999998</v>
      </c>
      <c r="L101" s="435">
        <v>0.34899999999999998</v>
      </c>
      <c r="M101" s="282">
        <f t="shared" si="60"/>
        <v>8.3539054014021924E-2</v>
      </c>
      <c r="N101" s="288">
        <f t="shared" si="61"/>
        <v>9.1730008491601595E-2</v>
      </c>
      <c r="O101" s="288">
        <f t="shared" si="62"/>
        <v>2.5723339477662945E-2</v>
      </c>
      <c r="P101" s="288">
        <f t="shared" si="73"/>
        <v>2.0660686208232373E-2</v>
      </c>
      <c r="Q101" s="288">
        <f t="shared" si="63"/>
        <v>3.8108651078019182E-2</v>
      </c>
      <c r="R101" s="288">
        <f t="shared" si="64"/>
        <v>5.3034158494808241E-2</v>
      </c>
      <c r="S101" s="288">
        <v>0.35399999999999998</v>
      </c>
      <c r="T101" s="288">
        <v>0.76900000000000002</v>
      </c>
      <c r="U101" s="282">
        <f t="shared" si="65"/>
        <v>0.13732520072008569</v>
      </c>
      <c r="V101" s="282">
        <f t="shared" si="66"/>
        <v>0.37443820806495037</v>
      </c>
      <c r="W101" s="288">
        <v>0.41599999999999998</v>
      </c>
      <c r="X101" s="288">
        <f t="shared" si="67"/>
        <v>0.36674996771767782</v>
      </c>
      <c r="Y101" s="213">
        <v>48283</v>
      </c>
      <c r="Z101" s="439"/>
      <c r="AA101" s="212">
        <v>33626</v>
      </c>
      <c r="AB101" s="212">
        <v>5919</v>
      </c>
      <c r="AC101" s="212">
        <v>131651</v>
      </c>
      <c r="AD101" s="212">
        <v>116184</v>
      </c>
      <c r="AE101" s="212">
        <f t="shared" si="68"/>
        <v>11537</v>
      </c>
      <c r="AF101" s="327">
        <v>24258</v>
      </c>
      <c r="AG101" s="212">
        <v>10998</v>
      </c>
      <c r="AH101" s="216">
        <v>2720</v>
      </c>
      <c r="AI101" s="37">
        <v>1065.6519001246154</v>
      </c>
      <c r="AJ101" s="327">
        <v>1772.3260036101012</v>
      </c>
      <c r="AK101" s="212">
        <v>1840</v>
      </c>
      <c r="AL101" s="213">
        <v>447</v>
      </c>
      <c r="AM101" s="212">
        <v>6982</v>
      </c>
      <c r="AN101" s="212">
        <f t="shared" si="69"/>
        <v>669</v>
      </c>
      <c r="AO101" s="212">
        <v>539</v>
      </c>
      <c r="AP101" s="214">
        <v>242</v>
      </c>
      <c r="AQ101" s="213">
        <v>44</v>
      </c>
      <c r="AR101" s="212">
        <f t="shared" si="70"/>
        <v>4429</v>
      </c>
      <c r="AS101" s="212">
        <v>1648</v>
      </c>
      <c r="AT101" s="213">
        <v>178</v>
      </c>
      <c r="AU101" s="213">
        <v>3832</v>
      </c>
      <c r="AV101" s="212">
        <v>1000</v>
      </c>
      <c r="AW101" s="212">
        <v>3760</v>
      </c>
      <c r="AX101" s="214">
        <f t="shared" si="71"/>
        <v>1242</v>
      </c>
      <c r="AY101" s="212">
        <v>1609</v>
      </c>
      <c r="AZ101" s="436"/>
    </row>
    <row r="102" spans="1:52" x14ac:dyDescent="0.25">
      <c r="A102" s="17"/>
      <c r="B102" s="29">
        <v>1928</v>
      </c>
      <c r="C102" s="43">
        <v>29</v>
      </c>
      <c r="D102" s="431">
        <v>3235</v>
      </c>
      <c r="E102" s="209">
        <v>15656</v>
      </c>
      <c r="F102" s="432">
        <f t="shared" si="57"/>
        <v>15979.890558519228</v>
      </c>
      <c r="G102" s="440">
        <f t="shared" si="72"/>
        <v>1.0206879508507427</v>
      </c>
      <c r="H102" s="438">
        <f t="shared" ref="H102:H104" si="81">F102-E102</f>
        <v>323.89055851922785</v>
      </c>
      <c r="I102" s="288">
        <f t="shared" si="58"/>
        <v>8.2754592587851242E-2</v>
      </c>
      <c r="J102" s="288">
        <f t="shared" si="59"/>
        <v>0.23650332700706561</v>
      </c>
      <c r="K102" s="288">
        <v>0.28100000000000003</v>
      </c>
      <c r="L102" s="435">
        <v>0.38100000000000001</v>
      </c>
      <c r="M102" s="282">
        <f t="shared" si="60"/>
        <v>7.696985214107406E-2</v>
      </c>
      <c r="N102" s="288">
        <f t="shared" si="61"/>
        <v>0.1142158095717193</v>
      </c>
      <c r="O102" s="288">
        <f t="shared" si="62"/>
        <v>2.6730386664532504E-2</v>
      </c>
      <c r="P102" s="288">
        <f t="shared" si="73"/>
        <v>2.3122959738846573E-2</v>
      </c>
      <c r="Q102" s="288">
        <f t="shared" si="63"/>
        <v>3.2927080236892052E-2</v>
      </c>
      <c r="R102" s="288">
        <f t="shared" si="64"/>
        <v>5.6799270306599245E-2</v>
      </c>
      <c r="S102" s="288">
        <v>0.34200000000000003</v>
      </c>
      <c r="T102" s="288">
        <v>0.73799999999999999</v>
      </c>
      <c r="U102" s="282">
        <f t="shared" si="65"/>
        <v>0.12526403379632592</v>
      </c>
      <c r="V102" s="282">
        <f t="shared" si="66"/>
        <v>0.35799053346443188</v>
      </c>
      <c r="W102" s="288">
        <v>0.39500000000000002</v>
      </c>
      <c r="X102" s="288">
        <f t="shared" si="67"/>
        <v>0.34990878832490557</v>
      </c>
      <c r="Y102" s="213">
        <v>43733</v>
      </c>
      <c r="Z102" s="439"/>
      <c r="AA102" s="212">
        <v>31073</v>
      </c>
      <c r="AB102" s="212">
        <v>5346</v>
      </c>
      <c r="AC102" s="212">
        <v>124984</v>
      </c>
      <c r="AD102" s="212">
        <v>110585</v>
      </c>
      <c r="AE102" s="212">
        <f t="shared" si="68"/>
        <v>10343</v>
      </c>
      <c r="AF102" s="327">
        <v>22790</v>
      </c>
      <c r="AG102" s="212">
        <v>9620</v>
      </c>
      <c r="AH102" s="216">
        <v>2890</v>
      </c>
      <c r="AI102" s="37">
        <v>866.86212644142927</v>
      </c>
      <c r="AJ102" s="327">
        <v>2166.2293535546055</v>
      </c>
      <c r="AK102" s="212">
        <v>1440</v>
      </c>
      <c r="AL102" s="213">
        <v>372</v>
      </c>
      <c r="AM102" s="212">
        <v>7099</v>
      </c>
      <c r="AN102" s="212">
        <f t="shared" si="69"/>
        <v>626</v>
      </c>
      <c r="AO102" s="212">
        <v>723</v>
      </c>
      <c r="AP102" s="214">
        <v>222</v>
      </c>
      <c r="AQ102" s="213">
        <v>26</v>
      </c>
      <c r="AR102" s="212">
        <f t="shared" si="70"/>
        <v>4995</v>
      </c>
      <c r="AS102" s="212">
        <v>1907</v>
      </c>
      <c r="AT102" s="213">
        <v>228</v>
      </c>
      <c r="AU102" s="213">
        <v>3924</v>
      </c>
      <c r="AV102" s="212">
        <v>947</v>
      </c>
      <c r="AW102" s="212">
        <v>4369</v>
      </c>
      <c r="AX102" s="214">
        <f t="shared" si="71"/>
        <v>1169</v>
      </c>
      <c r="AY102" s="212">
        <v>1497</v>
      </c>
      <c r="AZ102" s="436"/>
    </row>
    <row r="103" spans="1:52" x14ac:dyDescent="0.25">
      <c r="A103" s="17"/>
      <c r="B103" s="29">
        <v>1927</v>
      </c>
      <c r="C103" s="43">
        <v>31</v>
      </c>
      <c r="D103" s="431">
        <v>3552</v>
      </c>
      <c r="E103" s="209">
        <v>17184</v>
      </c>
      <c r="F103" s="432">
        <f t="shared" si="57"/>
        <v>17256.722922927249</v>
      </c>
      <c r="G103" s="437">
        <f t="shared" si="72"/>
        <v>1.0042320136712783</v>
      </c>
      <c r="H103" s="438">
        <f t="shared" si="81"/>
        <v>72.722922927248874</v>
      </c>
      <c r="I103" s="288">
        <f t="shared" si="58"/>
        <v>8.3162647285541236E-2</v>
      </c>
      <c r="J103" s="288">
        <f t="shared" si="59"/>
        <v>0.23994916331285746</v>
      </c>
      <c r="K103" s="288">
        <v>0.28199999999999997</v>
      </c>
      <c r="L103" s="435">
        <v>0.34499999999999997</v>
      </c>
      <c r="M103" s="282">
        <f t="shared" si="60"/>
        <v>7.8611019344418748E-2</v>
      </c>
      <c r="N103" s="288">
        <f t="shared" si="61"/>
        <v>9.9533997034526589E-2</v>
      </c>
      <c r="O103" s="288">
        <f t="shared" si="62"/>
        <v>2.6074984113535267E-2</v>
      </c>
      <c r="P103" s="288">
        <f t="shared" si="73"/>
        <v>1.9447197445215284E-2</v>
      </c>
      <c r="Q103" s="288">
        <f t="shared" si="63"/>
        <v>3.0014827367083247E-2</v>
      </c>
      <c r="R103" s="288">
        <f t="shared" si="64"/>
        <v>5.0574459494181989E-2</v>
      </c>
      <c r="S103" s="288">
        <v>0.34399999999999997</v>
      </c>
      <c r="T103" s="288">
        <v>0.73599999999999999</v>
      </c>
      <c r="U103" s="282">
        <f t="shared" si="65"/>
        <v>0.12615350732298206</v>
      </c>
      <c r="V103" s="282">
        <f t="shared" si="66"/>
        <v>0.36399067994069051</v>
      </c>
      <c r="W103" s="288">
        <v>0.39200000000000002</v>
      </c>
      <c r="X103" s="288">
        <f t="shared" si="67"/>
        <v>0.34658444371031089</v>
      </c>
      <c r="Y103" s="213">
        <v>47210</v>
      </c>
      <c r="Z103" s="439"/>
      <c r="AA103" s="212">
        <v>33941</v>
      </c>
      <c r="AB103" s="212">
        <v>5654</v>
      </c>
      <c r="AC103" s="212">
        <v>136215</v>
      </c>
      <c r="AD103" s="212">
        <v>120349</v>
      </c>
      <c r="AE103" s="212">
        <f t="shared" si="68"/>
        <v>11328</v>
      </c>
      <c r="AF103" s="327">
        <v>25188</v>
      </c>
      <c r="AG103" s="212">
        <v>10708</v>
      </c>
      <c r="AH103" s="216">
        <v>2649</v>
      </c>
      <c r="AI103" s="37">
        <v>961.39558588458283</v>
      </c>
      <c r="AJ103" s="327">
        <v>1728.4085572837091</v>
      </c>
      <c r="AK103" s="212">
        <v>1417</v>
      </c>
      <c r="AL103" s="213">
        <v>456</v>
      </c>
      <c r="AM103" s="212">
        <v>6889</v>
      </c>
      <c r="AN103" s="212">
        <f t="shared" si="69"/>
        <v>692</v>
      </c>
      <c r="AO103" s="212">
        <v>620</v>
      </c>
      <c r="AP103" s="214">
        <v>307</v>
      </c>
      <c r="AQ103" s="213">
        <v>43</v>
      </c>
      <c r="AR103" s="212">
        <f t="shared" si="70"/>
        <v>4699</v>
      </c>
      <c r="AS103" s="212">
        <v>1789</v>
      </c>
      <c r="AT103" s="213">
        <v>193</v>
      </c>
      <c r="AU103" s="213">
        <v>4459</v>
      </c>
      <c r="AV103" s="212">
        <v>924</v>
      </c>
      <c r="AW103" s="212">
        <v>4007</v>
      </c>
      <c r="AX103" s="214">
        <f t="shared" si="71"/>
        <v>1231</v>
      </c>
      <c r="AY103" s="212">
        <v>1682</v>
      </c>
      <c r="AZ103" s="436"/>
    </row>
    <row r="104" spans="1:52" x14ac:dyDescent="0.25">
      <c r="A104" s="17"/>
      <c r="B104" s="29">
        <v>1926</v>
      </c>
      <c r="C104" s="43">
        <v>32</v>
      </c>
      <c r="D104" s="431">
        <v>3419</v>
      </c>
      <c r="E104" s="209">
        <v>16527</v>
      </c>
      <c r="F104" s="432">
        <f t="shared" si="57"/>
        <v>17046.641374739273</v>
      </c>
      <c r="G104" s="440">
        <f t="shared" si="72"/>
        <v>1.0314419661607837</v>
      </c>
      <c r="H104" s="438">
        <f t="shared" si="81"/>
        <v>519.64137473927258</v>
      </c>
      <c r="I104" s="288">
        <f t="shared" si="58"/>
        <v>8.8593138523853754E-2</v>
      </c>
      <c r="J104" s="288">
        <f t="shared" si="59"/>
        <v>0.25880207290763108</v>
      </c>
      <c r="K104" s="288">
        <v>0.28000000000000003</v>
      </c>
      <c r="L104" s="435">
        <v>0.4</v>
      </c>
      <c r="M104" s="282">
        <f t="shared" si="60"/>
        <v>8.2098643236740723E-2</v>
      </c>
      <c r="N104" s="288">
        <f t="shared" si="61"/>
        <v>0.1251306688018505</v>
      </c>
      <c r="O104" s="288">
        <f t="shared" si="62"/>
        <v>2.6845488312092703E-2</v>
      </c>
      <c r="P104" s="288">
        <f t="shared" si="73"/>
        <v>2.3442615461923832E-2</v>
      </c>
      <c r="Q104" s="288">
        <f t="shared" si="63"/>
        <v>2.9581192589132804E-2</v>
      </c>
      <c r="R104" s="288">
        <f t="shared" si="64"/>
        <v>5.2945744697050448E-2</v>
      </c>
      <c r="S104" s="288">
        <v>0.34599999999999997</v>
      </c>
      <c r="T104" s="288">
        <v>0.73599999999999999</v>
      </c>
      <c r="U104" s="282">
        <f t="shared" si="65"/>
        <v>0.12583179790166132</v>
      </c>
      <c r="V104" s="282">
        <f t="shared" si="66"/>
        <v>0.36758524054180292</v>
      </c>
      <c r="W104" s="288">
        <v>0.39</v>
      </c>
      <c r="X104" s="288">
        <f t="shared" si="67"/>
        <v>0.34232004994594267</v>
      </c>
      <c r="Y104" s="213">
        <v>44961</v>
      </c>
      <c r="Z104" s="439"/>
      <c r="AA104" s="212">
        <v>32229</v>
      </c>
      <c r="AB104" s="212">
        <v>5516</v>
      </c>
      <c r="AC104" s="212">
        <v>131342</v>
      </c>
      <c r="AD104" s="212">
        <v>115265</v>
      </c>
      <c r="AE104" s="212">
        <f t="shared" si="68"/>
        <v>11636</v>
      </c>
      <c r="AF104" s="327">
        <v>23770</v>
      </c>
      <c r="AG104" s="212">
        <v>10783</v>
      </c>
      <c r="AH104" s="216">
        <v>3079</v>
      </c>
      <c r="AI104" s="37">
        <v>932.29539325598739</v>
      </c>
      <c r="AJ104" s="327">
        <v>2337.8315990666974</v>
      </c>
      <c r="AK104" s="212">
        <v>1330</v>
      </c>
      <c r="AL104" s="213">
        <v>411</v>
      </c>
      <c r="AM104" s="212">
        <v>6954</v>
      </c>
      <c r="AN104" s="212">
        <f t="shared" si="69"/>
        <v>692</v>
      </c>
      <c r="AO104" s="212">
        <v>853</v>
      </c>
      <c r="AP104" s="214">
        <v>236</v>
      </c>
      <c r="AQ104" s="213">
        <v>53</v>
      </c>
      <c r="AR104" s="212">
        <f t="shared" si="70"/>
        <v>5626</v>
      </c>
      <c r="AS104" s="212">
        <v>2320</v>
      </c>
      <c r="AT104" s="213">
        <v>228</v>
      </c>
      <c r="AU104" s="213">
        <v>4357</v>
      </c>
      <c r="AV104" s="212">
        <v>971</v>
      </c>
      <c r="AW104" s="212">
        <v>4934</v>
      </c>
      <c r="AX104" s="214">
        <f t="shared" si="71"/>
        <v>1207</v>
      </c>
      <c r="AY104" s="212">
        <v>1613</v>
      </c>
      <c r="AZ104" s="436"/>
    </row>
    <row r="105" spans="1:52" x14ac:dyDescent="0.25">
      <c r="A105" s="17"/>
      <c r="B105" s="29">
        <v>1925</v>
      </c>
      <c r="C105" s="43">
        <v>32</v>
      </c>
      <c r="D105" s="431">
        <v>3502</v>
      </c>
      <c r="E105" s="209">
        <v>18335</v>
      </c>
      <c r="F105" s="432">
        <f t="shared" ref="F105:F136" si="82">((((2/3)+((L105+W105+T105+U105+I105+S105+M105-(1-Q105)-R105-O105)/20))*(AO105*3+AS105*4/3+Y105+(AG105+AW105)*5/6+(AL105+AQ105+AT105)*1/6-AH105*3/2-AI105*7/6-AV105-AU105*2/3-AK105*1/2-AM105*1/3)-(((1/3)-((L105+W105+T105+Q105+N105+S105+J105+V105+M105)/20))*(AH105*17/6+AI105*2+AV105*4/3+AU105*5/6+AM105*1/2+AP105*1/3-AK105*3/2-AO105*1/3-AG105*1/6))))/2</f>
        <v>17669.187179410608</v>
      </c>
      <c r="G105" s="440">
        <f t="shared" si="72"/>
        <v>0.96368623830982314</v>
      </c>
      <c r="H105" s="438">
        <f>E105-F105</f>
        <v>665.81282058939178</v>
      </c>
      <c r="I105" s="288">
        <f t="shared" ref="I105:I136" si="83">AE105/AC105</f>
        <v>8.3960893116660065E-2</v>
      </c>
      <c r="J105" s="288">
        <f t="shared" ref="J105:J136" si="84">AE105/Y105</f>
        <v>0.23254253826919558</v>
      </c>
      <c r="K105" s="288">
        <v>0.28799999999999998</v>
      </c>
      <c r="L105" s="435">
        <v>0.30299999999999999</v>
      </c>
      <c r="M105" s="282">
        <f t="shared" ref="M105:M136" si="85">AG105/AC105</f>
        <v>8.0327652265821115E-2</v>
      </c>
      <c r="N105" s="288">
        <f t="shared" ref="N105:N136" si="86">AR105/Y105</f>
        <v>7.9933321135980159E-2</v>
      </c>
      <c r="O105" s="288">
        <f t="shared" ref="O105:O136" si="87">AX105/Y105</f>
        <v>2.8623122115834197E-2</v>
      </c>
      <c r="P105" s="288">
        <f t="shared" si="73"/>
        <v>1.7828569750884454E-2</v>
      </c>
      <c r="Q105" s="288">
        <f t="shared" ref="Q105:Q136" si="88">AK105/Y105</f>
        <v>3.5291008517818301E-2</v>
      </c>
      <c r="R105" s="288">
        <f t="shared" ref="R105:R136" si="89">AM105/AC105</f>
        <v>4.892030357745776E-2</v>
      </c>
      <c r="S105" s="288">
        <v>0.35</v>
      </c>
      <c r="T105" s="288">
        <v>0.75700000000000001</v>
      </c>
      <c r="U105" s="282">
        <f t="shared" ref="U105:U136" si="90">E105/AC105</f>
        <v>0.134576709091176</v>
      </c>
      <c r="V105" s="282">
        <f t="shared" ref="V105:V136" si="91">E105/Y105</f>
        <v>0.37273078408651988</v>
      </c>
      <c r="W105" s="288">
        <v>0.40699999999999997</v>
      </c>
      <c r="X105" s="288">
        <f t="shared" ref="X105:X136" si="92">Y105/AC105</f>
        <v>0.3610560620073105</v>
      </c>
      <c r="Y105" s="213">
        <v>49191</v>
      </c>
      <c r="Z105" s="439"/>
      <c r="AA105" s="212">
        <v>34798</v>
      </c>
      <c r="AB105" s="212">
        <v>5823</v>
      </c>
      <c r="AC105" s="212">
        <v>136242</v>
      </c>
      <c r="AD105" s="212">
        <v>120809</v>
      </c>
      <c r="AE105" s="212">
        <f t="shared" si="68"/>
        <v>11439</v>
      </c>
      <c r="AF105" s="327">
        <v>25558</v>
      </c>
      <c r="AG105" s="212">
        <v>10944</v>
      </c>
      <c r="AH105" s="216">
        <v>2429</v>
      </c>
      <c r="AI105" s="37">
        <v>1186.8946983672422</v>
      </c>
      <c r="AJ105" s="327">
        <v>1549.211461676477</v>
      </c>
      <c r="AK105" s="212">
        <v>1736</v>
      </c>
      <c r="AL105" s="213">
        <v>439</v>
      </c>
      <c r="AM105" s="212">
        <v>6665</v>
      </c>
      <c r="AN105" s="212">
        <f t="shared" ref="AN105:AN136" si="93">AL105+AQ105+AT105</f>
        <v>641</v>
      </c>
      <c r="AO105" s="212">
        <v>495</v>
      </c>
      <c r="AP105" s="214">
        <v>295</v>
      </c>
      <c r="AQ105" s="213">
        <v>35</v>
      </c>
      <c r="AR105" s="212">
        <f t="shared" ref="AR105:AR136" si="94">AL105+AQ105+AT105+AW105</f>
        <v>3932</v>
      </c>
      <c r="AS105" s="212">
        <v>1386</v>
      </c>
      <c r="AT105" s="213">
        <v>167</v>
      </c>
      <c r="AU105" s="213">
        <v>3900</v>
      </c>
      <c r="AV105" s="212">
        <v>1113</v>
      </c>
      <c r="AW105" s="212">
        <v>3291</v>
      </c>
      <c r="AX105" s="214">
        <f t="shared" si="71"/>
        <v>1408</v>
      </c>
      <c r="AY105" s="212">
        <v>1681</v>
      </c>
      <c r="AZ105" s="436"/>
    </row>
    <row r="106" spans="1:52" x14ac:dyDescent="0.25">
      <c r="A106" s="17"/>
      <c r="B106" s="29">
        <v>1924</v>
      </c>
      <c r="C106" s="43">
        <v>33</v>
      </c>
      <c r="D106" s="431">
        <v>3426</v>
      </c>
      <c r="E106" s="209">
        <v>16835</v>
      </c>
      <c r="F106" s="432">
        <f t="shared" si="82"/>
        <v>16703.727277208411</v>
      </c>
      <c r="G106" s="437">
        <f t="shared" si="72"/>
        <v>0.99220239246857211</v>
      </c>
      <c r="H106" s="438">
        <f>E106-F106</f>
        <v>131.27272279158933</v>
      </c>
      <c r="I106" s="288">
        <f t="shared" si="83"/>
        <v>8.1781296986090227E-2</v>
      </c>
      <c r="J106" s="288">
        <f t="shared" si="84"/>
        <v>0.23733719247467439</v>
      </c>
      <c r="K106" s="288">
        <v>0.28299999999999997</v>
      </c>
      <c r="L106" s="435">
        <v>0.35899999999999999</v>
      </c>
      <c r="M106" s="282">
        <f t="shared" si="85"/>
        <v>7.6046632868163169E-2</v>
      </c>
      <c r="N106" s="288">
        <f t="shared" si="86"/>
        <v>0.10606060606060606</v>
      </c>
      <c r="O106" s="288">
        <f t="shared" si="87"/>
        <v>3.4666491251151163E-2</v>
      </c>
      <c r="P106" s="288">
        <f t="shared" si="73"/>
        <v>2.0399990933337362E-2</v>
      </c>
      <c r="Q106" s="288">
        <f t="shared" si="88"/>
        <v>2.7101697145112486E-2</v>
      </c>
      <c r="R106" s="288">
        <f t="shared" si="89"/>
        <v>5.0191533248207444E-2</v>
      </c>
      <c r="S106" s="288">
        <v>0.34300000000000003</v>
      </c>
      <c r="T106" s="288">
        <v>0.73199999999999998</v>
      </c>
      <c r="U106" s="282">
        <f t="shared" si="90"/>
        <v>0.12719772124545722</v>
      </c>
      <c r="V106" s="282">
        <f t="shared" si="91"/>
        <v>0.36914002543524976</v>
      </c>
      <c r="W106" s="288">
        <v>0.38800000000000001</v>
      </c>
      <c r="X106" s="288">
        <f t="shared" si="92"/>
        <v>0.34457851352066066</v>
      </c>
      <c r="Y106" s="213">
        <v>45606</v>
      </c>
      <c r="Z106" s="439"/>
      <c r="AA106" s="212">
        <v>33264</v>
      </c>
      <c r="AB106" s="212">
        <v>5366</v>
      </c>
      <c r="AC106" s="212">
        <v>132353</v>
      </c>
      <c r="AD106" s="212">
        <v>117531</v>
      </c>
      <c r="AE106" s="212">
        <f t="shared" si="68"/>
        <v>10824</v>
      </c>
      <c r="AF106" s="327">
        <v>25028</v>
      </c>
      <c r="AG106" s="212">
        <v>10065</v>
      </c>
      <c r="AH106" s="216">
        <v>2700</v>
      </c>
      <c r="AI106" s="37">
        <v>1056.2834691861763</v>
      </c>
      <c r="AJ106" s="327">
        <v>1896.9287685992547</v>
      </c>
      <c r="AK106" s="212">
        <v>1236</v>
      </c>
      <c r="AL106" s="213">
        <v>431</v>
      </c>
      <c r="AM106" s="212">
        <v>6643</v>
      </c>
      <c r="AN106" s="212">
        <f t="shared" si="93"/>
        <v>714</v>
      </c>
      <c r="AO106" s="212">
        <v>759</v>
      </c>
      <c r="AP106" s="214">
        <v>324</v>
      </c>
      <c r="AQ106" s="213">
        <v>65</v>
      </c>
      <c r="AR106" s="212">
        <f t="shared" si="94"/>
        <v>4837</v>
      </c>
      <c r="AS106" s="212">
        <v>1906</v>
      </c>
      <c r="AT106" s="213">
        <v>218</v>
      </c>
      <c r="AU106" s="213">
        <v>3816</v>
      </c>
      <c r="AV106" s="212">
        <v>1257</v>
      </c>
      <c r="AW106" s="212">
        <v>4123</v>
      </c>
      <c r="AX106" s="214">
        <f t="shared" si="71"/>
        <v>1581</v>
      </c>
      <c r="AY106" s="212">
        <v>1634</v>
      </c>
      <c r="AZ106" s="436"/>
    </row>
    <row r="107" spans="1:52" x14ac:dyDescent="0.25">
      <c r="A107" s="17"/>
      <c r="B107" s="29">
        <v>1923</v>
      </c>
      <c r="C107" s="43">
        <v>30</v>
      </c>
      <c r="D107" s="431">
        <v>3299</v>
      </c>
      <c r="E107" s="209">
        <v>16559</v>
      </c>
      <c r="F107" s="432">
        <f t="shared" si="82"/>
        <v>15662.192643157736</v>
      </c>
      <c r="G107" s="441">
        <f t="shared" si="72"/>
        <v>0.94584169594527057</v>
      </c>
      <c r="H107" s="438">
        <f>E107-F107</f>
        <v>896.8073568422642</v>
      </c>
      <c r="I107" s="288">
        <f t="shared" si="83"/>
        <v>8.3734314925873646E-2</v>
      </c>
      <c r="J107" s="288">
        <f t="shared" si="84"/>
        <v>0.2415849158491585</v>
      </c>
      <c r="K107" s="288">
        <v>0.28399999999999997</v>
      </c>
      <c r="L107" s="435">
        <v>0.39400000000000002</v>
      </c>
      <c r="M107" s="282">
        <f t="shared" si="85"/>
        <v>7.7362801905994844E-2</v>
      </c>
      <c r="N107" s="288">
        <f t="shared" si="86"/>
        <v>0.11936369363693637</v>
      </c>
      <c r="O107" s="288">
        <f t="shared" si="87"/>
        <v>3.4402844028440287E-2</v>
      </c>
      <c r="P107" s="288">
        <f t="shared" si="73"/>
        <v>2.685081925023591E-2</v>
      </c>
      <c r="Q107" s="288">
        <f t="shared" si="88"/>
        <v>3.0510305103051031E-2</v>
      </c>
      <c r="R107" s="288">
        <f t="shared" si="89"/>
        <v>5.4754458889313483E-2</v>
      </c>
      <c r="S107" s="288">
        <v>0.34599999999999997</v>
      </c>
      <c r="T107" s="288">
        <v>0.73699999999999999</v>
      </c>
      <c r="U107" s="282">
        <f t="shared" si="90"/>
        <v>0.12913816902836375</v>
      </c>
      <c r="V107" s="282">
        <f t="shared" si="91"/>
        <v>0.37258122581225811</v>
      </c>
      <c r="W107" s="288">
        <v>0.39200000000000002</v>
      </c>
      <c r="X107" s="288">
        <f t="shared" si="92"/>
        <v>0.34660406934576959</v>
      </c>
      <c r="Y107" s="213">
        <v>44444</v>
      </c>
      <c r="Z107" s="439"/>
      <c r="AA107" s="212">
        <v>32200</v>
      </c>
      <c r="AB107" s="212">
        <v>5098</v>
      </c>
      <c r="AC107" s="212">
        <v>128227</v>
      </c>
      <c r="AD107" s="212">
        <v>113501</v>
      </c>
      <c r="AE107" s="212">
        <f t="shared" si="68"/>
        <v>10737</v>
      </c>
      <c r="AF107" s="327">
        <v>24207</v>
      </c>
      <c r="AG107" s="212">
        <v>9920</v>
      </c>
      <c r="AH107" s="216">
        <v>3443</v>
      </c>
      <c r="AI107" s="37">
        <v>1085.1470959912233</v>
      </c>
      <c r="AJ107" s="327">
        <v>2553.1777648688462</v>
      </c>
      <c r="AK107" s="212">
        <v>1356</v>
      </c>
      <c r="AL107" s="213">
        <v>466</v>
      </c>
      <c r="AM107" s="212">
        <v>7021</v>
      </c>
      <c r="AN107" s="212">
        <f t="shared" si="93"/>
        <v>750</v>
      </c>
      <c r="AO107" s="212">
        <v>817</v>
      </c>
      <c r="AP107" s="214">
        <v>261</v>
      </c>
      <c r="AQ107" s="213">
        <v>44</v>
      </c>
      <c r="AR107" s="212">
        <f t="shared" si="94"/>
        <v>5305</v>
      </c>
      <c r="AS107" s="212">
        <v>1567</v>
      </c>
      <c r="AT107" s="213">
        <v>240</v>
      </c>
      <c r="AU107" s="213">
        <v>3819</v>
      </c>
      <c r="AV107" s="212">
        <v>1268</v>
      </c>
      <c r="AW107" s="212">
        <v>4555</v>
      </c>
      <c r="AX107" s="214">
        <f t="shared" si="71"/>
        <v>1529</v>
      </c>
      <c r="AY107" s="212">
        <v>1539</v>
      </c>
      <c r="AZ107" s="436"/>
    </row>
    <row r="108" spans="1:52" x14ac:dyDescent="0.25">
      <c r="A108" s="17"/>
      <c r="B108" s="29">
        <v>1922</v>
      </c>
      <c r="C108" s="43">
        <v>24</v>
      </c>
      <c r="D108" s="431">
        <v>3037</v>
      </c>
      <c r="E108" s="209">
        <v>15198</v>
      </c>
      <c r="F108" s="432">
        <f t="shared" si="82"/>
        <v>15236.371946455898</v>
      </c>
      <c r="G108" s="437">
        <f t="shared" si="72"/>
        <v>1.0025248023724107</v>
      </c>
      <c r="H108" s="438">
        <f t="shared" ref="H108:H112" si="95">F108-E108</f>
        <v>38.371946455898069</v>
      </c>
      <c r="I108" s="288">
        <f t="shared" si="83"/>
        <v>8.2295279363006554E-2</v>
      </c>
      <c r="J108" s="288">
        <f t="shared" si="84"/>
        <v>0.23316435624534512</v>
      </c>
      <c r="K108" s="288">
        <v>0.28599999999999998</v>
      </c>
      <c r="L108" s="435">
        <v>0.36599999999999999</v>
      </c>
      <c r="M108" s="282">
        <f t="shared" si="85"/>
        <v>7.5791365991401599E-2</v>
      </c>
      <c r="N108" s="288">
        <f t="shared" si="86"/>
        <v>0.12118299978377339</v>
      </c>
      <c r="O108" s="288">
        <f t="shared" si="87"/>
        <v>3.4620282055594261E-2</v>
      </c>
      <c r="P108" s="288">
        <f t="shared" si="73"/>
        <v>2.2055643649992792E-2</v>
      </c>
      <c r="Q108" s="288">
        <f t="shared" si="88"/>
        <v>3.1208706724647432E-2</v>
      </c>
      <c r="R108" s="288">
        <f t="shared" si="89"/>
        <v>5.8933765231622415E-2</v>
      </c>
      <c r="S108" s="288">
        <v>0.34699999999999998</v>
      </c>
      <c r="T108" s="288">
        <v>0.746</v>
      </c>
      <c r="U108" s="282">
        <f t="shared" si="90"/>
        <v>0.12887415309211475</v>
      </c>
      <c r="V108" s="282">
        <f t="shared" si="91"/>
        <v>0.36513466112485887</v>
      </c>
      <c r="W108" s="288">
        <v>0.39900000000000002</v>
      </c>
      <c r="X108" s="288">
        <f t="shared" si="92"/>
        <v>0.35294965614903884</v>
      </c>
      <c r="Y108" s="213">
        <v>41623</v>
      </c>
      <c r="Z108" s="439"/>
      <c r="AA108" s="212">
        <v>29892</v>
      </c>
      <c r="AB108" s="212">
        <v>4772</v>
      </c>
      <c r="AC108" s="212">
        <v>117929</v>
      </c>
      <c r="AD108" s="212">
        <v>104403</v>
      </c>
      <c r="AE108" s="212">
        <f t="shared" si="68"/>
        <v>9705</v>
      </c>
      <c r="AF108" s="327">
        <v>22290</v>
      </c>
      <c r="AG108" s="212">
        <v>8938</v>
      </c>
      <c r="AH108" s="216">
        <v>2601</v>
      </c>
      <c r="AI108" s="37">
        <v>998.09113931526497</v>
      </c>
      <c r="AJ108" s="327">
        <v>1785.8865506597958</v>
      </c>
      <c r="AK108" s="212">
        <v>1299</v>
      </c>
      <c r="AL108" s="213">
        <v>448</v>
      </c>
      <c r="AM108" s="212">
        <v>6950</v>
      </c>
      <c r="AN108" s="212">
        <f t="shared" si="93"/>
        <v>741</v>
      </c>
      <c r="AO108" s="212">
        <v>767</v>
      </c>
      <c r="AP108" s="214">
        <v>271</v>
      </c>
      <c r="AQ108" s="213">
        <v>55</v>
      </c>
      <c r="AR108" s="212">
        <f t="shared" si="94"/>
        <v>5044</v>
      </c>
      <c r="AS108" s="212">
        <v>2020</v>
      </c>
      <c r="AT108" s="213">
        <v>238</v>
      </c>
      <c r="AU108" s="213">
        <v>3695</v>
      </c>
      <c r="AV108" s="212">
        <v>1170</v>
      </c>
      <c r="AW108" s="212">
        <v>4303</v>
      </c>
      <c r="AX108" s="214">
        <f t="shared" si="71"/>
        <v>1441</v>
      </c>
      <c r="AY108" s="212">
        <v>1531</v>
      </c>
      <c r="AZ108" s="436"/>
    </row>
    <row r="109" spans="1:52" x14ac:dyDescent="0.25">
      <c r="A109" s="17"/>
      <c r="B109" s="29">
        <v>1921</v>
      </c>
      <c r="C109" s="43">
        <v>24</v>
      </c>
      <c r="D109" s="431">
        <v>3131</v>
      </c>
      <c r="E109" s="209">
        <v>15296</v>
      </c>
      <c r="F109" s="432">
        <f t="shared" si="82"/>
        <v>15635.556349947503</v>
      </c>
      <c r="G109" s="440">
        <f t="shared" si="72"/>
        <v>1.0221990291545178</v>
      </c>
      <c r="H109" s="438">
        <f t="shared" si="95"/>
        <v>339.55634994750289</v>
      </c>
      <c r="I109" s="288">
        <f t="shared" si="83"/>
        <v>7.8432829045650007E-2</v>
      </c>
      <c r="J109" s="288">
        <f t="shared" si="84"/>
        <v>0.22436548223350253</v>
      </c>
      <c r="K109" s="288">
        <v>0.28599999999999998</v>
      </c>
      <c r="L109" s="435">
        <v>0.378</v>
      </c>
      <c r="M109" s="282">
        <f t="shared" si="85"/>
        <v>7.158243989402531E-2</v>
      </c>
      <c r="N109" s="288">
        <f t="shared" si="86"/>
        <v>0.13207413528509032</v>
      </c>
      <c r="O109" s="288">
        <f t="shared" si="87"/>
        <v>3.8484240349427455E-2</v>
      </c>
      <c r="P109" s="288">
        <f t="shared" si="73"/>
        <v>2.1401275988148002E-2</v>
      </c>
      <c r="Q109" s="288">
        <f t="shared" si="88"/>
        <v>2.6679258647149096E-2</v>
      </c>
      <c r="R109" s="288">
        <f t="shared" si="89"/>
        <v>5.7435973621875025E-2</v>
      </c>
      <c r="S109" s="288">
        <v>0.34399999999999997</v>
      </c>
      <c r="T109" s="288">
        <v>0.73699999999999999</v>
      </c>
      <c r="U109" s="282">
        <f t="shared" si="90"/>
        <v>0.12624524393162817</v>
      </c>
      <c r="V109" s="282">
        <f t="shared" si="91"/>
        <v>0.36113800023609965</v>
      </c>
      <c r="W109" s="288">
        <v>0.39400000000000002</v>
      </c>
      <c r="X109" s="288">
        <f t="shared" si="92"/>
        <v>0.34957618375549887</v>
      </c>
      <c r="Y109" s="213">
        <v>42355</v>
      </c>
      <c r="Z109" s="439"/>
      <c r="AA109" s="212">
        <v>30758</v>
      </c>
      <c r="AB109" s="212">
        <v>4785</v>
      </c>
      <c r="AC109" s="212">
        <v>121161</v>
      </c>
      <c r="AD109" s="212">
        <v>107615</v>
      </c>
      <c r="AE109" s="212">
        <f t="shared" si="68"/>
        <v>9503</v>
      </c>
      <c r="AF109" s="327">
        <v>23132</v>
      </c>
      <c r="AG109" s="212">
        <v>8673</v>
      </c>
      <c r="AH109" s="216">
        <v>2593</v>
      </c>
      <c r="AI109" s="37">
        <v>936.4302401621178</v>
      </c>
      <c r="AJ109" s="327">
        <v>1888.9134248111427</v>
      </c>
      <c r="AK109" s="212">
        <v>1130</v>
      </c>
      <c r="AL109" s="213">
        <v>407</v>
      </c>
      <c r="AM109" s="212">
        <v>6959</v>
      </c>
      <c r="AN109" s="212">
        <f t="shared" si="93"/>
        <v>709</v>
      </c>
      <c r="AO109" s="212">
        <v>830</v>
      </c>
      <c r="AP109" s="214">
        <v>306</v>
      </c>
      <c r="AQ109" s="213">
        <v>50</v>
      </c>
      <c r="AR109" s="212">
        <f t="shared" si="94"/>
        <v>5594</v>
      </c>
      <c r="AS109" s="212">
        <v>2208</v>
      </c>
      <c r="AT109" s="213">
        <v>252</v>
      </c>
      <c r="AU109" s="213">
        <v>3859</v>
      </c>
      <c r="AV109" s="212">
        <v>1324</v>
      </c>
      <c r="AW109" s="212">
        <v>4885</v>
      </c>
      <c r="AX109" s="214">
        <f t="shared" si="71"/>
        <v>1630</v>
      </c>
      <c r="AY109" s="212">
        <v>1711</v>
      </c>
      <c r="AZ109" s="436"/>
    </row>
    <row r="110" spans="1:52" x14ac:dyDescent="0.25">
      <c r="A110" s="17"/>
      <c r="B110" s="29">
        <v>1920</v>
      </c>
      <c r="C110" s="43">
        <v>24</v>
      </c>
      <c r="D110" s="431">
        <v>2982</v>
      </c>
      <c r="E110" s="209">
        <v>13084</v>
      </c>
      <c r="F110" s="432">
        <f t="shared" si="82"/>
        <v>13368.246055118361</v>
      </c>
      <c r="G110" s="440">
        <f t="shared" si="72"/>
        <v>1.0217247061386703</v>
      </c>
      <c r="H110" s="438">
        <f t="shared" si="95"/>
        <v>284.24605511836126</v>
      </c>
      <c r="I110" s="288">
        <f t="shared" si="83"/>
        <v>7.9685009022266606E-2</v>
      </c>
      <c r="J110" s="288">
        <f t="shared" si="84"/>
        <v>0.24667154749315329</v>
      </c>
      <c r="K110" s="288">
        <v>0.27300000000000002</v>
      </c>
      <c r="L110" s="435">
        <v>0.34799999999999998</v>
      </c>
      <c r="M110" s="282">
        <f t="shared" si="85"/>
        <v>7.3369422399747725E-2</v>
      </c>
      <c r="N110" s="288">
        <f t="shared" si="86"/>
        <v>0.14279129043629166</v>
      </c>
      <c r="O110" s="288">
        <f t="shared" si="87"/>
        <v>5.0191165704059224E-2</v>
      </c>
      <c r="P110" s="288">
        <f t="shared" si="73"/>
        <v>1.9840227045777054E-2</v>
      </c>
      <c r="Q110" s="288">
        <f t="shared" si="88"/>
        <v>1.9550421649177037E-2</v>
      </c>
      <c r="R110" s="288">
        <f t="shared" si="89"/>
        <v>6.3479967064347151E-2</v>
      </c>
      <c r="S110" s="288">
        <v>0.33300000000000002</v>
      </c>
      <c r="T110" s="288">
        <v>0.69699999999999995</v>
      </c>
      <c r="U110" s="282">
        <f t="shared" si="90"/>
        <v>0.11460906431211787</v>
      </c>
      <c r="V110" s="282">
        <f t="shared" si="91"/>
        <v>0.35478185417175084</v>
      </c>
      <c r="W110" s="288">
        <v>0.36499999999999999</v>
      </c>
      <c r="X110" s="288">
        <f t="shared" si="92"/>
        <v>0.32304094181951964</v>
      </c>
      <c r="Y110" s="213">
        <v>36879</v>
      </c>
      <c r="Z110" s="439"/>
      <c r="AA110" s="212">
        <v>27592</v>
      </c>
      <c r="AB110" s="212">
        <v>4204</v>
      </c>
      <c r="AC110" s="212">
        <v>114162</v>
      </c>
      <c r="AD110" s="212">
        <v>101172</v>
      </c>
      <c r="AE110" s="212">
        <f t="shared" si="68"/>
        <v>9097</v>
      </c>
      <c r="AF110" s="327">
        <v>21207</v>
      </c>
      <c r="AG110" s="212">
        <v>8376</v>
      </c>
      <c r="AH110" s="216">
        <v>2265</v>
      </c>
      <c r="AI110" s="37">
        <v>899.20394841576945</v>
      </c>
      <c r="AJ110" s="327">
        <v>1587.9059149418383</v>
      </c>
      <c r="AK110" s="212">
        <v>721</v>
      </c>
      <c r="AL110" s="213">
        <v>469</v>
      </c>
      <c r="AM110" s="212">
        <v>7247</v>
      </c>
      <c r="AN110" s="212">
        <f t="shared" si="93"/>
        <v>739</v>
      </c>
      <c r="AO110" s="212">
        <v>721</v>
      </c>
      <c r="AP110" s="214">
        <v>317</v>
      </c>
      <c r="AQ110" s="213">
        <v>50</v>
      </c>
      <c r="AR110" s="212">
        <f t="shared" si="94"/>
        <v>5266</v>
      </c>
      <c r="AS110" s="212">
        <v>2234</v>
      </c>
      <c r="AT110" s="213">
        <v>220</v>
      </c>
      <c r="AU110" s="213">
        <v>3734</v>
      </c>
      <c r="AV110" s="212">
        <v>1534</v>
      </c>
      <c r="AW110" s="212">
        <v>4527</v>
      </c>
      <c r="AX110" s="214">
        <f t="shared" si="71"/>
        <v>1851</v>
      </c>
      <c r="AY110" s="212">
        <v>1460</v>
      </c>
      <c r="AZ110" s="436"/>
    </row>
    <row r="111" spans="1:52" x14ac:dyDescent="0.25">
      <c r="A111" s="17"/>
      <c r="B111" s="29">
        <v>1919</v>
      </c>
      <c r="C111" s="43">
        <v>16</v>
      </c>
      <c r="D111" s="431">
        <v>2236</v>
      </c>
      <c r="E111" s="209">
        <v>8665</v>
      </c>
      <c r="F111" s="432">
        <f t="shared" si="82"/>
        <v>8885.5387712989941</v>
      </c>
      <c r="G111" s="440">
        <f t="shared" si="72"/>
        <v>1.0254516758567795</v>
      </c>
      <c r="H111" s="438">
        <f t="shared" si="95"/>
        <v>220.53877129899411</v>
      </c>
      <c r="I111" s="288">
        <f t="shared" si="83"/>
        <v>7.7459177241535143E-2</v>
      </c>
      <c r="J111" s="288">
        <f t="shared" si="84"/>
        <v>0.25066389562406188</v>
      </c>
      <c r="K111" s="288">
        <v>0.26300000000000001</v>
      </c>
      <c r="L111" s="435">
        <v>0.28199999999999997</v>
      </c>
      <c r="M111" s="282">
        <f t="shared" si="85"/>
        <v>7.1143988677854028E-2</v>
      </c>
      <c r="N111" s="288">
        <f t="shared" si="86"/>
        <v>0.14617249740214755</v>
      </c>
      <c r="O111" s="288">
        <f t="shared" si="87"/>
        <v>7.4125389677866291E-2</v>
      </c>
      <c r="P111" s="288">
        <f t="shared" si="73"/>
        <v>1.8957458701521115E-2</v>
      </c>
      <c r="Q111" s="288">
        <f t="shared" si="88"/>
        <v>1.7203556171342799E-2</v>
      </c>
      <c r="R111" s="288">
        <f t="shared" si="89"/>
        <v>8.1455228762056534E-2</v>
      </c>
      <c r="S111" s="288">
        <v>0.32200000000000001</v>
      </c>
      <c r="T111" s="288">
        <v>0.67</v>
      </c>
      <c r="U111" s="282">
        <f t="shared" si="90"/>
        <v>0.10305293578963642</v>
      </c>
      <c r="V111" s="282">
        <f t="shared" si="91"/>
        <v>0.33348728014471002</v>
      </c>
      <c r="W111" s="288">
        <v>0.34799999999999998</v>
      </c>
      <c r="X111" s="288">
        <f t="shared" si="92"/>
        <v>0.30901609124317636</v>
      </c>
      <c r="Y111" s="213">
        <v>25983</v>
      </c>
      <c r="Z111" s="439"/>
      <c r="AA111" s="212">
        <v>19624</v>
      </c>
      <c r="AB111" s="212">
        <v>2922</v>
      </c>
      <c r="AC111" s="212">
        <v>84083</v>
      </c>
      <c r="AD111" s="212">
        <v>74672</v>
      </c>
      <c r="AE111" s="212">
        <f t="shared" si="68"/>
        <v>6513</v>
      </c>
      <c r="AF111" s="327">
        <v>15207</v>
      </c>
      <c r="AG111" s="212">
        <v>5982</v>
      </c>
      <c r="AH111" s="216">
        <v>1594</v>
      </c>
      <c r="AI111" s="37">
        <v>709.51571220492917</v>
      </c>
      <c r="AJ111" s="327">
        <v>993.38641622826367</v>
      </c>
      <c r="AK111" s="212">
        <v>447</v>
      </c>
      <c r="AL111" s="213">
        <v>374</v>
      </c>
      <c r="AM111" s="212">
        <v>6849</v>
      </c>
      <c r="AN111" s="212">
        <f t="shared" si="93"/>
        <v>612</v>
      </c>
      <c r="AO111" s="212">
        <v>531</v>
      </c>
      <c r="AP111" s="214">
        <v>264</v>
      </c>
      <c r="AQ111" s="213">
        <v>43</v>
      </c>
      <c r="AR111" s="212">
        <f t="shared" si="94"/>
        <v>3798</v>
      </c>
      <c r="AS111" s="212">
        <v>2081</v>
      </c>
      <c r="AT111" s="213">
        <v>195</v>
      </c>
      <c r="AU111" s="213">
        <v>2718</v>
      </c>
      <c r="AV111" s="212">
        <v>1662</v>
      </c>
      <c r="AW111" s="212">
        <v>3186</v>
      </c>
      <c r="AX111" s="214">
        <f t="shared" si="71"/>
        <v>1926</v>
      </c>
      <c r="AY111" s="212">
        <v>1048</v>
      </c>
      <c r="AZ111" s="436"/>
    </row>
    <row r="112" spans="1:52" x14ac:dyDescent="0.25">
      <c r="A112" s="17"/>
      <c r="B112" s="29">
        <v>1918</v>
      </c>
      <c r="C112" s="43">
        <v>16</v>
      </c>
      <c r="D112" s="431">
        <v>2032</v>
      </c>
      <c r="E112" s="209">
        <v>7385</v>
      </c>
      <c r="F112" s="432">
        <f t="shared" si="82"/>
        <v>7490.9348041610374</v>
      </c>
      <c r="G112" s="437">
        <f t="shared" si="72"/>
        <v>1.0143445909493618</v>
      </c>
      <c r="H112" s="438">
        <f t="shared" si="95"/>
        <v>105.93480416103739</v>
      </c>
      <c r="I112" s="288">
        <f t="shared" si="83"/>
        <v>8.1583856643632255E-2</v>
      </c>
      <c r="J112" s="288">
        <f t="shared" si="84"/>
        <v>0.28378193117945438</v>
      </c>
      <c r="K112" s="288">
        <v>0.254</v>
      </c>
      <c r="L112" s="435">
        <v>0.27300000000000002</v>
      </c>
      <c r="M112" s="282">
        <f t="shared" si="85"/>
        <v>7.5527470506319139E-2</v>
      </c>
      <c r="N112" s="288">
        <f t="shared" si="86"/>
        <v>0.16341452268884521</v>
      </c>
      <c r="O112" s="288">
        <f t="shared" si="87"/>
        <v>8.4494813325412421E-2</v>
      </c>
      <c r="P112" s="288">
        <f t="shared" si="73"/>
        <v>2.0980582779368876E-2</v>
      </c>
      <c r="Q112" s="288">
        <f t="shared" si="88"/>
        <v>1.0738929762829594E-2</v>
      </c>
      <c r="R112" s="288">
        <f t="shared" si="89"/>
        <v>7.783966998607425E-2</v>
      </c>
      <c r="S112" s="288">
        <v>0.317</v>
      </c>
      <c r="T112" s="288">
        <v>0.64200000000000002</v>
      </c>
      <c r="U112" s="282">
        <f t="shared" si="90"/>
        <v>9.7020415670406479E-2</v>
      </c>
      <c r="V112" s="282">
        <f t="shared" si="91"/>
        <v>0.33747657999360237</v>
      </c>
      <c r="W112" s="288">
        <v>0.32500000000000001</v>
      </c>
      <c r="X112" s="288">
        <f t="shared" si="92"/>
        <v>0.28748784781523423</v>
      </c>
      <c r="Y112" s="213">
        <v>21883</v>
      </c>
      <c r="Z112" s="439"/>
      <c r="AA112" s="212">
        <v>17085</v>
      </c>
      <c r="AB112" s="212">
        <v>2323</v>
      </c>
      <c r="AC112" s="212">
        <v>76118</v>
      </c>
      <c r="AD112" s="212">
        <v>67315</v>
      </c>
      <c r="AE112" s="212">
        <f t="shared" si="68"/>
        <v>6210</v>
      </c>
      <c r="AF112" s="327">
        <v>13642</v>
      </c>
      <c r="AG112" s="212">
        <v>5749</v>
      </c>
      <c r="AH112" s="216">
        <v>1597</v>
      </c>
      <c r="AI112" s="37">
        <v>652.16530965580864</v>
      </c>
      <c r="AJ112" s="327">
        <v>1073.6061186871088</v>
      </c>
      <c r="AK112" s="212">
        <v>235</v>
      </c>
      <c r="AL112" s="213">
        <v>299</v>
      </c>
      <c r="AM112" s="212">
        <v>5925</v>
      </c>
      <c r="AN112" s="212">
        <f t="shared" si="93"/>
        <v>512</v>
      </c>
      <c r="AO112" s="212">
        <v>461</v>
      </c>
      <c r="AP112" s="214">
        <v>270</v>
      </c>
      <c r="AQ112" s="213">
        <v>23</v>
      </c>
      <c r="AR112" s="212">
        <f t="shared" si="94"/>
        <v>3576</v>
      </c>
      <c r="AS112" s="212">
        <v>2009</v>
      </c>
      <c r="AT112" s="213">
        <v>190</v>
      </c>
      <c r="AU112" s="213">
        <v>2446</v>
      </c>
      <c r="AV112" s="212">
        <v>1579</v>
      </c>
      <c r="AW112" s="212">
        <v>3064</v>
      </c>
      <c r="AX112" s="214">
        <f t="shared" si="71"/>
        <v>1849</v>
      </c>
      <c r="AY112" s="212">
        <v>885</v>
      </c>
      <c r="AZ112" s="436"/>
    </row>
    <row r="113" spans="1:52" x14ac:dyDescent="0.25">
      <c r="A113" s="17"/>
      <c r="B113" s="29">
        <v>1917</v>
      </c>
      <c r="C113" s="43">
        <v>16</v>
      </c>
      <c r="D113" s="431">
        <v>2494</v>
      </c>
      <c r="E113" s="209">
        <v>8949</v>
      </c>
      <c r="F113" s="432">
        <f t="shared" si="82"/>
        <v>8798.1829883560185</v>
      </c>
      <c r="G113" s="437">
        <f t="shared" si="72"/>
        <v>0.98314705423578264</v>
      </c>
      <c r="H113" s="438">
        <f>E113-F113</f>
        <v>150.81701164398146</v>
      </c>
      <c r="I113" s="288">
        <f t="shared" si="83"/>
        <v>8.0702170305394519E-2</v>
      </c>
      <c r="J113" s="288">
        <f t="shared" si="84"/>
        <v>0.28174259809638463</v>
      </c>
      <c r="K113" s="288">
        <v>0.249</v>
      </c>
      <c r="L113" s="435">
        <v>0.27200000000000002</v>
      </c>
      <c r="M113" s="282">
        <f t="shared" si="85"/>
        <v>7.4462811698527989E-2</v>
      </c>
      <c r="N113" s="288">
        <f t="shared" si="86"/>
        <v>0.16827809337496707</v>
      </c>
      <c r="O113" s="288">
        <f t="shared" si="87"/>
        <v>8.1938226552800877E-2</v>
      </c>
      <c r="P113" s="288">
        <f t="shared" si="73"/>
        <v>2.0862518588762688E-2</v>
      </c>
      <c r="Q113" s="288">
        <f t="shared" si="88"/>
        <v>1.2602987096046047E-2</v>
      </c>
      <c r="R113" s="288">
        <f t="shared" si="89"/>
        <v>9.3536498631436024E-2</v>
      </c>
      <c r="S113" s="288">
        <v>0.311</v>
      </c>
      <c r="T113" s="288">
        <v>0.63500000000000001</v>
      </c>
      <c r="U113" s="282">
        <f t="shared" si="90"/>
        <v>9.6435268001465554E-2</v>
      </c>
      <c r="V113" s="282">
        <f t="shared" si="91"/>
        <v>0.33666904932094355</v>
      </c>
      <c r="W113" s="288">
        <v>0.32400000000000001</v>
      </c>
      <c r="X113" s="288">
        <f t="shared" si="92"/>
        <v>0.28643936291730426</v>
      </c>
      <c r="Y113" s="213">
        <v>26581</v>
      </c>
      <c r="Z113" s="439"/>
      <c r="AA113" s="212">
        <v>20391</v>
      </c>
      <c r="AB113" s="212">
        <v>2909</v>
      </c>
      <c r="AC113" s="212">
        <v>92798</v>
      </c>
      <c r="AD113" s="212">
        <v>82055</v>
      </c>
      <c r="AE113" s="212">
        <f t="shared" si="68"/>
        <v>7489</v>
      </c>
      <c r="AF113" s="327">
        <v>16009</v>
      </c>
      <c r="AG113" s="212">
        <v>6910</v>
      </c>
      <c r="AH113" s="216">
        <v>1936</v>
      </c>
      <c r="AI113" s="37">
        <v>789.88332250168969</v>
      </c>
      <c r="AJ113" s="327">
        <v>1367.5967127374033</v>
      </c>
      <c r="AK113" s="212">
        <v>335</v>
      </c>
      <c r="AL113" s="213">
        <v>415</v>
      </c>
      <c r="AM113" s="212">
        <v>8680</v>
      </c>
      <c r="AN113" s="212">
        <f t="shared" si="93"/>
        <v>727</v>
      </c>
      <c r="AO113" s="212">
        <v>579</v>
      </c>
      <c r="AP113" s="214">
        <v>267</v>
      </c>
      <c r="AQ113" s="213">
        <v>38</v>
      </c>
      <c r="AR113" s="212">
        <f t="shared" si="94"/>
        <v>4473</v>
      </c>
      <c r="AS113" s="212">
        <v>2420</v>
      </c>
      <c r="AT113" s="213">
        <v>274</v>
      </c>
      <c r="AU113" s="213">
        <v>3079</v>
      </c>
      <c r="AV113" s="212">
        <v>1911</v>
      </c>
      <c r="AW113" s="212">
        <v>3746</v>
      </c>
      <c r="AX113" s="214">
        <f t="shared" si="71"/>
        <v>2178</v>
      </c>
      <c r="AY113" s="212">
        <v>1138</v>
      </c>
      <c r="AZ113" s="436"/>
    </row>
    <row r="114" spans="1:52" x14ac:dyDescent="0.25">
      <c r="A114" s="17"/>
      <c r="B114" s="29">
        <v>1916</v>
      </c>
      <c r="C114" s="43">
        <v>16</v>
      </c>
      <c r="D114" s="431">
        <v>2494</v>
      </c>
      <c r="E114" s="209">
        <v>8889</v>
      </c>
      <c r="F114" s="432">
        <f t="shared" si="82"/>
        <v>9089.1725766669369</v>
      </c>
      <c r="G114" s="440">
        <f t="shared" si="72"/>
        <v>1.022519133385863</v>
      </c>
      <c r="H114" s="438">
        <f t="shared" ref="H114" si="96">F114-E114</f>
        <v>200.17257666693695</v>
      </c>
      <c r="I114" s="288">
        <f t="shared" si="83"/>
        <v>8.3273975263873604E-2</v>
      </c>
      <c r="J114" s="288">
        <f t="shared" si="84"/>
        <v>0.28886975403391862</v>
      </c>
      <c r="K114" s="288">
        <v>0.248</v>
      </c>
      <c r="L114" s="435">
        <v>0.27400000000000002</v>
      </c>
      <c r="M114" s="282">
        <f t="shared" si="85"/>
        <v>7.6366854454013686E-2</v>
      </c>
      <c r="N114" s="288">
        <f t="shared" si="86"/>
        <v>0.1732993897645165</v>
      </c>
      <c r="O114" s="288">
        <f t="shared" si="87"/>
        <v>9.0037812137321704E-2</v>
      </c>
      <c r="P114" s="288">
        <f t="shared" si="73"/>
        <v>2.0052235101124565E-2</v>
      </c>
      <c r="Q114" s="288">
        <f t="shared" si="88"/>
        <v>1.4338661974467449E-2</v>
      </c>
      <c r="R114" s="288">
        <f t="shared" si="89"/>
        <v>0.10289451531438192</v>
      </c>
      <c r="S114" s="288">
        <v>0.312</v>
      </c>
      <c r="T114" s="288">
        <v>0.63800000000000001</v>
      </c>
      <c r="U114" s="282">
        <f t="shared" si="90"/>
        <v>9.5933432623194981E-2</v>
      </c>
      <c r="V114" s="282">
        <f t="shared" si="91"/>
        <v>0.33278424619070796</v>
      </c>
      <c r="W114" s="288">
        <v>0.32600000000000001</v>
      </c>
      <c r="X114" s="288">
        <f t="shared" si="92"/>
        <v>0.2882751624252628</v>
      </c>
      <c r="Y114" s="213">
        <v>26711</v>
      </c>
      <c r="Z114" s="439"/>
      <c r="AA114" s="212">
        <v>20285</v>
      </c>
      <c r="AB114" s="212">
        <v>2995</v>
      </c>
      <c r="AC114" s="212">
        <v>92658</v>
      </c>
      <c r="AD114" s="212">
        <v>81924</v>
      </c>
      <c r="AE114" s="212">
        <f t="shared" si="68"/>
        <v>7716</v>
      </c>
      <c r="AF114" s="327">
        <v>15766</v>
      </c>
      <c r="AG114" s="212">
        <v>7076</v>
      </c>
      <c r="AH114" s="216">
        <v>1858</v>
      </c>
      <c r="AI114" s="37">
        <v>729.5223919553938</v>
      </c>
      <c r="AJ114" s="327">
        <v>1340.0933196567073</v>
      </c>
      <c r="AK114" s="212">
        <v>383</v>
      </c>
      <c r="AL114" s="213">
        <v>500</v>
      </c>
      <c r="AM114" s="212">
        <v>9534</v>
      </c>
      <c r="AN114" s="212">
        <f t="shared" si="93"/>
        <v>846</v>
      </c>
      <c r="AO114" s="212">
        <v>640</v>
      </c>
      <c r="AP114" s="214">
        <v>322</v>
      </c>
      <c r="AQ114" s="213">
        <v>50</v>
      </c>
      <c r="AR114" s="212">
        <f t="shared" si="94"/>
        <v>4629</v>
      </c>
      <c r="AS114" s="212">
        <v>2755</v>
      </c>
      <c r="AT114" s="213">
        <v>296</v>
      </c>
      <c r="AU114" s="213">
        <v>2829</v>
      </c>
      <c r="AV114" s="212">
        <v>2083</v>
      </c>
      <c r="AW114" s="212">
        <v>3783</v>
      </c>
      <c r="AX114" s="214">
        <f t="shared" si="71"/>
        <v>2405</v>
      </c>
      <c r="AY114" s="212">
        <v>1141</v>
      </c>
      <c r="AZ114" s="436"/>
    </row>
    <row r="115" spans="1:52" x14ac:dyDescent="0.25">
      <c r="A115" s="17"/>
      <c r="B115" s="29">
        <v>1915</v>
      </c>
      <c r="C115" s="43">
        <v>24</v>
      </c>
      <c r="D115" s="431">
        <v>3728</v>
      </c>
      <c r="E115" s="209">
        <v>14213</v>
      </c>
      <c r="F115" s="432">
        <f t="shared" si="82"/>
        <v>14082.269924660472</v>
      </c>
      <c r="G115" s="437">
        <f t="shared" si="72"/>
        <v>0.99080207729968839</v>
      </c>
      <c r="H115" s="438">
        <f>E115-F115</f>
        <v>130.73007533952841</v>
      </c>
      <c r="I115" s="288">
        <f t="shared" si="83"/>
        <v>8.762302243467085E-2</v>
      </c>
      <c r="J115" s="288">
        <f t="shared" si="84"/>
        <v>0.30011128972424878</v>
      </c>
      <c r="K115" s="288">
        <v>0.25</v>
      </c>
      <c r="L115" s="435">
        <v>0.27700000000000002</v>
      </c>
      <c r="M115" s="282">
        <f t="shared" si="85"/>
        <v>8.0294026326620499E-2</v>
      </c>
      <c r="N115" s="288">
        <f t="shared" si="86"/>
        <v>0.17551626066526524</v>
      </c>
      <c r="O115" s="288">
        <f t="shared" si="87"/>
        <v>9.3503645278442515E-2</v>
      </c>
      <c r="P115" s="288">
        <f t="shared" si="73"/>
        <v>1.896152096526128E-2</v>
      </c>
      <c r="Q115" s="288">
        <f t="shared" si="88"/>
        <v>1.5704216643996537E-2</v>
      </c>
      <c r="R115" s="288">
        <f t="shared" si="89"/>
        <v>0.10123401520676434</v>
      </c>
      <c r="S115" s="288">
        <v>0.318</v>
      </c>
      <c r="T115" s="288">
        <v>0.65</v>
      </c>
      <c r="U115" s="282">
        <f t="shared" si="90"/>
        <v>0.10262760757016702</v>
      </c>
      <c r="V115" s="282">
        <f t="shared" si="91"/>
        <v>0.35150241127735871</v>
      </c>
      <c r="W115" s="288">
        <v>0.33200000000000002</v>
      </c>
      <c r="X115" s="288">
        <f t="shared" si="92"/>
        <v>0.29196843116159171</v>
      </c>
      <c r="Y115" s="213">
        <v>40435</v>
      </c>
      <c r="Z115" s="439"/>
      <c r="AA115" s="212">
        <v>30460</v>
      </c>
      <c r="AB115" s="212">
        <v>4532</v>
      </c>
      <c r="AC115" s="212">
        <v>138491</v>
      </c>
      <c r="AD115" s="212">
        <v>121704</v>
      </c>
      <c r="AE115" s="212">
        <f t="shared" si="68"/>
        <v>12135</v>
      </c>
      <c r="AF115" s="327">
        <v>23524</v>
      </c>
      <c r="AG115" s="212">
        <v>11120</v>
      </c>
      <c r="AH115" s="216">
        <v>2626</v>
      </c>
      <c r="AI115" s="37">
        <v>1210.7214485927821</v>
      </c>
      <c r="AJ115" s="327">
        <v>1644.3280579962475</v>
      </c>
      <c r="AK115" s="212">
        <v>635</v>
      </c>
      <c r="AL115" s="213">
        <v>734</v>
      </c>
      <c r="AM115" s="212">
        <v>14020</v>
      </c>
      <c r="AN115" s="212">
        <f t="shared" si="93"/>
        <v>1221</v>
      </c>
      <c r="AO115" s="212">
        <v>1015</v>
      </c>
      <c r="AP115" s="217">
        <v>523.81989683382267</v>
      </c>
      <c r="AQ115" s="213">
        <v>69</v>
      </c>
      <c r="AR115" s="212">
        <f t="shared" si="94"/>
        <v>7097</v>
      </c>
      <c r="AS115" s="212">
        <v>4105</v>
      </c>
      <c r="AT115" s="213">
        <v>418</v>
      </c>
      <c r="AU115" s="213">
        <v>4441</v>
      </c>
      <c r="AV115" s="212">
        <v>3257</v>
      </c>
      <c r="AW115" s="212">
        <v>5876</v>
      </c>
      <c r="AX115" s="214">
        <f t="shared" si="71"/>
        <v>3780.8198968338229</v>
      </c>
      <c r="AY115" s="212">
        <v>1769</v>
      </c>
      <c r="AZ115" s="436"/>
    </row>
    <row r="116" spans="1:52" x14ac:dyDescent="0.25">
      <c r="A116" s="17"/>
      <c r="B116" s="29">
        <v>1914</v>
      </c>
      <c r="C116" s="43">
        <v>24</v>
      </c>
      <c r="D116" s="431">
        <v>3758</v>
      </c>
      <c r="E116" s="209">
        <v>14531</v>
      </c>
      <c r="F116" s="432">
        <f t="shared" si="82"/>
        <v>14660.063468388551</v>
      </c>
      <c r="G116" s="437">
        <f t="shared" si="72"/>
        <v>1.0088819398794682</v>
      </c>
      <c r="H116" s="438">
        <f t="shared" ref="H116:H117" si="97">F116-E116</f>
        <v>129.06346838855097</v>
      </c>
      <c r="I116" s="288">
        <f t="shared" si="83"/>
        <v>8.7138866347334629E-2</v>
      </c>
      <c r="J116" s="288">
        <f t="shared" si="84"/>
        <v>0.29336105604177748</v>
      </c>
      <c r="K116" s="288">
        <v>0.254</v>
      </c>
      <c r="L116" s="435">
        <v>0.27900000000000003</v>
      </c>
      <c r="M116" s="282">
        <f t="shared" si="85"/>
        <v>8.0022118650762308E-2</v>
      </c>
      <c r="N116" s="288">
        <f t="shared" si="86"/>
        <v>0.18814370678400463</v>
      </c>
      <c r="O116" s="288">
        <f t="shared" si="87"/>
        <v>0.10151092902701447</v>
      </c>
      <c r="P116" s="288">
        <f t="shared" si="73"/>
        <v>1.8599774504664306E-2</v>
      </c>
      <c r="Q116" s="288">
        <f t="shared" si="88"/>
        <v>1.7165514240123785E-2</v>
      </c>
      <c r="R116" s="288">
        <f t="shared" si="89"/>
        <v>0.10602589605670418</v>
      </c>
      <c r="S116" s="288">
        <v>0.32100000000000001</v>
      </c>
      <c r="T116" s="288">
        <v>0.65900000000000003</v>
      </c>
      <c r="U116" s="282">
        <f t="shared" si="90"/>
        <v>0.10435263448929616</v>
      </c>
      <c r="V116" s="282">
        <f t="shared" si="91"/>
        <v>0.35131279918766017</v>
      </c>
      <c r="W116" s="288">
        <v>0.33700000000000002</v>
      </c>
      <c r="X116" s="288">
        <f t="shared" si="92"/>
        <v>0.29703624442545368</v>
      </c>
      <c r="Y116" s="213">
        <v>41362</v>
      </c>
      <c r="Z116" s="439"/>
      <c r="AA116" s="212">
        <v>31129</v>
      </c>
      <c r="AB116" s="212">
        <v>4625</v>
      </c>
      <c r="AC116" s="212">
        <v>139249</v>
      </c>
      <c r="AD116" s="212">
        <v>122587</v>
      </c>
      <c r="AE116" s="212">
        <f t="shared" si="68"/>
        <v>12134</v>
      </c>
      <c r="AF116" s="327">
        <v>24055</v>
      </c>
      <c r="AG116" s="212">
        <v>11143</v>
      </c>
      <c r="AH116" s="216">
        <v>2590</v>
      </c>
      <c r="AI116" s="37">
        <v>1069.0793566192517</v>
      </c>
      <c r="AJ116" s="327">
        <v>1728.4093041173742</v>
      </c>
      <c r="AK116" s="212">
        <v>710</v>
      </c>
      <c r="AL116" s="213">
        <v>799</v>
      </c>
      <c r="AM116" s="212">
        <v>14764</v>
      </c>
      <c r="AN116" s="212">
        <f t="shared" si="93"/>
        <v>1344</v>
      </c>
      <c r="AO116" s="212">
        <v>991</v>
      </c>
      <c r="AP116" s="217">
        <v>471.6950464153723</v>
      </c>
      <c r="AQ116" s="213">
        <v>50</v>
      </c>
      <c r="AR116" s="212">
        <f t="shared" si="94"/>
        <v>7782</v>
      </c>
      <c r="AS116" s="212">
        <v>4605</v>
      </c>
      <c r="AT116" s="213">
        <v>495</v>
      </c>
      <c r="AU116" s="213">
        <v>4188</v>
      </c>
      <c r="AV116" s="212">
        <v>3727</v>
      </c>
      <c r="AW116" s="212">
        <v>6438</v>
      </c>
      <c r="AX116" s="214">
        <f t="shared" si="71"/>
        <v>4198.6950464153724</v>
      </c>
      <c r="AY116" s="212">
        <v>1739</v>
      </c>
      <c r="AZ116" s="436"/>
    </row>
    <row r="117" spans="1:52" x14ac:dyDescent="0.25">
      <c r="A117" s="17"/>
      <c r="B117" s="29">
        <v>1913</v>
      </c>
      <c r="C117" s="43">
        <v>16</v>
      </c>
      <c r="D117" s="431">
        <v>2468</v>
      </c>
      <c r="E117" s="209">
        <v>9961</v>
      </c>
      <c r="F117" s="432">
        <f t="shared" si="82"/>
        <v>10157.084212744787</v>
      </c>
      <c r="G117" s="440">
        <f t="shared" si="72"/>
        <v>1.0196851935292428</v>
      </c>
      <c r="H117" s="438">
        <f t="shared" si="97"/>
        <v>196.08421274478678</v>
      </c>
      <c r="I117" s="288">
        <f t="shared" si="83"/>
        <v>8.6614857888158259E-2</v>
      </c>
      <c r="J117" s="288">
        <f t="shared" si="84"/>
        <v>0.28429239056758587</v>
      </c>
      <c r="K117" s="288">
        <v>0.25900000000000001</v>
      </c>
      <c r="L117" s="435">
        <v>0.28399999999999997</v>
      </c>
      <c r="M117" s="282">
        <f t="shared" si="85"/>
        <v>7.89848377805554E-2</v>
      </c>
      <c r="N117" s="288">
        <f t="shared" si="86"/>
        <v>0.17409296849916164</v>
      </c>
      <c r="O117" s="288">
        <f t="shared" si="87"/>
        <v>0.10479342109700915</v>
      </c>
      <c r="P117" s="288">
        <f t="shared" si="73"/>
        <v>1.8575077441443402E-2</v>
      </c>
      <c r="Q117" s="288">
        <f t="shared" si="88"/>
        <v>1.6767150654632371E-2</v>
      </c>
      <c r="R117" s="288">
        <f t="shared" si="89"/>
        <v>0.10089669039726101</v>
      </c>
      <c r="S117" s="288">
        <v>0.32500000000000001</v>
      </c>
      <c r="T117" s="288">
        <v>0.67</v>
      </c>
      <c r="U117" s="282">
        <f t="shared" si="90"/>
        <v>0.10826585511656975</v>
      </c>
      <c r="V117" s="282">
        <f t="shared" si="91"/>
        <v>0.35535656951232564</v>
      </c>
      <c r="W117" s="288">
        <v>0.34499999999999997</v>
      </c>
      <c r="X117" s="288">
        <f t="shared" si="92"/>
        <v>0.3046682245530134</v>
      </c>
      <c r="Y117" s="213">
        <v>28031</v>
      </c>
      <c r="Z117" s="439"/>
      <c r="AA117" s="212">
        <v>21021</v>
      </c>
      <c r="AB117" s="212">
        <v>3070</v>
      </c>
      <c r="AC117" s="212">
        <v>92005</v>
      </c>
      <c r="AD117" s="212">
        <v>81217</v>
      </c>
      <c r="AE117" s="212">
        <f t="shared" si="68"/>
        <v>7969</v>
      </c>
      <c r="AF117" s="327">
        <v>16216</v>
      </c>
      <c r="AG117" s="212">
        <v>7267</v>
      </c>
      <c r="AH117" s="216">
        <v>1709</v>
      </c>
      <c r="AI117" s="37">
        <v>630.22164542903658</v>
      </c>
      <c r="AJ117" s="327">
        <v>1059.829004735398</v>
      </c>
      <c r="AK117" s="212">
        <v>470</v>
      </c>
      <c r="AL117" s="213">
        <v>516</v>
      </c>
      <c r="AM117" s="212">
        <v>9283</v>
      </c>
      <c r="AN117" s="212">
        <f t="shared" si="93"/>
        <v>835</v>
      </c>
      <c r="AO117" s="212">
        <v>702</v>
      </c>
      <c r="AP117" s="217">
        <v>344.46438677026362</v>
      </c>
      <c r="AQ117" s="213">
        <v>50</v>
      </c>
      <c r="AR117" s="212">
        <f t="shared" si="94"/>
        <v>4880</v>
      </c>
      <c r="AS117" s="212">
        <v>3262</v>
      </c>
      <c r="AT117" s="213">
        <v>269</v>
      </c>
      <c r="AU117" s="213">
        <v>2541</v>
      </c>
      <c r="AV117" s="212">
        <v>2593</v>
      </c>
      <c r="AW117" s="212">
        <v>4045</v>
      </c>
      <c r="AX117" s="214">
        <f t="shared" si="71"/>
        <v>2937.4643867702634</v>
      </c>
      <c r="AY117" s="212">
        <v>1265</v>
      </c>
      <c r="AZ117" s="436"/>
    </row>
    <row r="118" spans="1:52" x14ac:dyDescent="0.25">
      <c r="A118" s="17"/>
      <c r="B118" s="29">
        <v>1912</v>
      </c>
      <c r="C118" s="43">
        <v>16</v>
      </c>
      <c r="D118" s="431">
        <v>2464</v>
      </c>
      <c r="E118" s="209">
        <v>11164</v>
      </c>
      <c r="F118" s="432">
        <f t="shared" si="82"/>
        <v>10850.76463035278</v>
      </c>
      <c r="G118" s="440">
        <f t="shared" si="72"/>
        <v>0.97194237104557324</v>
      </c>
      <c r="H118" s="438">
        <f>E118-F118</f>
        <v>313.23536964722007</v>
      </c>
      <c r="I118" s="288">
        <f t="shared" si="83"/>
        <v>8.9885716731584131E-2</v>
      </c>
      <c r="J118" s="288">
        <f t="shared" si="84"/>
        <v>0.28544243577545197</v>
      </c>
      <c r="K118" s="288">
        <v>0.26900000000000002</v>
      </c>
      <c r="L118" s="435">
        <v>0.3</v>
      </c>
      <c r="M118" s="282">
        <f t="shared" si="85"/>
        <v>8.221332876770962E-2</v>
      </c>
      <c r="N118" s="288">
        <f t="shared" si="86"/>
        <v>0.18251325268451815</v>
      </c>
      <c r="O118" s="288">
        <f t="shared" si="87"/>
        <v>0.10026543049208907</v>
      </c>
      <c r="P118" s="288">
        <f t="shared" si="73"/>
        <v>1.8480075332791165E-2</v>
      </c>
      <c r="Q118" s="288">
        <f t="shared" si="88"/>
        <v>1.5019709120565447E-2</v>
      </c>
      <c r="R118" s="288">
        <f t="shared" si="89"/>
        <v>0.10362539057484056</v>
      </c>
      <c r="S118" s="288">
        <v>0.33700000000000002</v>
      </c>
      <c r="T118" s="288">
        <v>0.69499999999999995</v>
      </c>
      <c r="U118" s="282">
        <f t="shared" si="90"/>
        <v>0.11946239780850063</v>
      </c>
      <c r="V118" s="282">
        <f t="shared" si="91"/>
        <v>0.37936658964251735</v>
      </c>
      <c r="W118" s="288">
        <v>0.35899999999999999</v>
      </c>
      <c r="X118" s="288">
        <f t="shared" si="92"/>
        <v>0.3148996276163164</v>
      </c>
      <c r="Y118" s="213">
        <v>29428</v>
      </c>
      <c r="Z118" s="439"/>
      <c r="AA118" s="212">
        <v>22039</v>
      </c>
      <c r="AB118" s="212">
        <v>3353</v>
      </c>
      <c r="AC118" s="212">
        <v>93452</v>
      </c>
      <c r="AD118" s="212">
        <v>82039</v>
      </c>
      <c r="AE118" s="212">
        <f t="shared" si="68"/>
        <v>8400</v>
      </c>
      <c r="AF118" s="327">
        <v>16889</v>
      </c>
      <c r="AG118" s="212">
        <v>7683</v>
      </c>
      <c r="AH118" s="216">
        <v>1727</v>
      </c>
      <c r="AI118" s="37">
        <v>767.60537923927075</v>
      </c>
      <c r="AJ118" s="327">
        <v>1098.164854163465</v>
      </c>
      <c r="AK118" s="212">
        <v>442</v>
      </c>
      <c r="AL118" s="213">
        <v>560</v>
      </c>
      <c r="AM118" s="212">
        <v>9684</v>
      </c>
      <c r="AN118" s="212">
        <f t="shared" si="93"/>
        <v>901</v>
      </c>
      <c r="AO118" s="212">
        <v>717</v>
      </c>
      <c r="AP118" s="217">
        <v>356.6110885211969</v>
      </c>
      <c r="AQ118" s="213">
        <v>45</v>
      </c>
      <c r="AR118" s="212">
        <f t="shared" si="94"/>
        <v>5371</v>
      </c>
      <c r="AS118" s="212">
        <v>3383</v>
      </c>
      <c r="AT118" s="213">
        <v>296</v>
      </c>
      <c r="AU118" s="213">
        <v>2765</v>
      </c>
      <c r="AV118" s="212">
        <v>2594</v>
      </c>
      <c r="AW118" s="212">
        <v>4470</v>
      </c>
      <c r="AX118" s="214">
        <f t="shared" si="71"/>
        <v>2950.611088521197</v>
      </c>
      <c r="AY118" s="212">
        <v>1355</v>
      </c>
      <c r="AZ118" s="436"/>
    </row>
    <row r="119" spans="1:52" x14ac:dyDescent="0.25">
      <c r="A119" s="17"/>
      <c r="B119" s="29">
        <v>1911</v>
      </c>
      <c r="C119" s="43">
        <v>16</v>
      </c>
      <c r="D119" s="431">
        <v>2474</v>
      </c>
      <c r="E119" s="209">
        <v>11161</v>
      </c>
      <c r="F119" s="432">
        <f t="shared" si="82"/>
        <v>10991.150575712734</v>
      </c>
      <c r="G119" s="437">
        <f t="shared" si="72"/>
        <v>0.98478188116770304</v>
      </c>
      <c r="H119" s="438">
        <f>E119-F119</f>
        <v>169.84942428726572</v>
      </c>
      <c r="I119" s="288">
        <f t="shared" si="83"/>
        <v>9.2135284566650044E-2</v>
      </c>
      <c r="J119" s="288">
        <f t="shared" si="84"/>
        <v>0.29563796097660638</v>
      </c>
      <c r="K119" s="288">
        <v>0.26600000000000001</v>
      </c>
      <c r="L119" s="435">
        <v>0.29699999999999999</v>
      </c>
      <c r="M119" s="282">
        <f t="shared" si="85"/>
        <v>8.3178571807579246E-2</v>
      </c>
      <c r="N119" s="288">
        <f t="shared" si="86"/>
        <v>0.1854121973643886</v>
      </c>
      <c r="O119" s="288">
        <f t="shared" si="87"/>
        <v>0.10698954866670567</v>
      </c>
      <c r="P119" s="288">
        <f t="shared" si="73"/>
        <v>1.7510161199605224E-2</v>
      </c>
      <c r="Q119" s="288">
        <f t="shared" si="88"/>
        <v>1.7502639016583239E-2</v>
      </c>
      <c r="R119" s="288">
        <f t="shared" si="89"/>
        <v>0.10475321284927465</v>
      </c>
      <c r="S119" s="288">
        <v>0.33600000000000002</v>
      </c>
      <c r="T119" s="288">
        <v>0.69299999999999995</v>
      </c>
      <c r="U119" s="282">
        <f t="shared" si="90"/>
        <v>0.11844297524169328</v>
      </c>
      <c r="V119" s="282">
        <f t="shared" si="91"/>
        <v>0.38005243981339598</v>
      </c>
      <c r="W119" s="288">
        <v>0.35699999999999998</v>
      </c>
      <c r="X119" s="288">
        <f t="shared" si="92"/>
        <v>0.31164903269624644</v>
      </c>
      <c r="Y119" s="213">
        <v>29367</v>
      </c>
      <c r="Z119" s="439"/>
      <c r="AA119" s="212">
        <v>21914</v>
      </c>
      <c r="AB119" s="212">
        <v>3265</v>
      </c>
      <c r="AC119" s="212">
        <v>94231</v>
      </c>
      <c r="AD119" s="212">
        <v>82259</v>
      </c>
      <c r="AE119" s="212">
        <f t="shared" si="68"/>
        <v>8682</v>
      </c>
      <c r="AF119" s="327">
        <v>16812</v>
      </c>
      <c r="AG119" s="212">
        <v>7838</v>
      </c>
      <c r="AH119" s="216">
        <v>1650</v>
      </c>
      <c r="AI119" s="37">
        <v>727.11197447600352</v>
      </c>
      <c r="AJ119" s="327">
        <v>1113.027948718264</v>
      </c>
      <c r="AK119" s="212">
        <v>514</v>
      </c>
      <c r="AL119" s="213">
        <v>539</v>
      </c>
      <c r="AM119" s="212">
        <v>9871</v>
      </c>
      <c r="AN119" s="212">
        <f t="shared" si="93"/>
        <v>910</v>
      </c>
      <c r="AO119" s="212">
        <v>844</v>
      </c>
      <c r="AP119" s="217">
        <v>393.96207569514547</v>
      </c>
      <c r="AQ119" s="213">
        <v>49</v>
      </c>
      <c r="AR119" s="212">
        <f t="shared" si="94"/>
        <v>5445</v>
      </c>
      <c r="AS119" s="212">
        <v>3429</v>
      </c>
      <c r="AT119" s="213">
        <v>322</v>
      </c>
      <c r="AU119" s="213">
        <v>2884</v>
      </c>
      <c r="AV119" s="212">
        <v>2748</v>
      </c>
      <c r="AW119" s="212">
        <v>4535</v>
      </c>
      <c r="AX119" s="214">
        <f t="shared" si="71"/>
        <v>3141.9620756951454</v>
      </c>
      <c r="AY119" s="212">
        <v>1323</v>
      </c>
      <c r="AZ119" s="436"/>
    </row>
    <row r="120" spans="1:52" x14ac:dyDescent="0.25">
      <c r="A120" s="17"/>
      <c r="B120" s="29">
        <v>1910</v>
      </c>
      <c r="C120" s="43">
        <v>16</v>
      </c>
      <c r="D120" s="431">
        <v>2498</v>
      </c>
      <c r="E120" s="209">
        <v>9577</v>
      </c>
      <c r="F120" s="432">
        <f t="shared" si="82"/>
        <v>9559.8461463874028</v>
      </c>
      <c r="G120" s="437">
        <f t="shared" si="72"/>
        <v>0.99820884894929551</v>
      </c>
      <c r="H120" s="438">
        <f>E120-F120</f>
        <v>17.153853612597231</v>
      </c>
      <c r="I120" s="288">
        <f t="shared" si="83"/>
        <v>8.8086348225398056E-2</v>
      </c>
      <c r="J120" s="288">
        <f t="shared" si="84"/>
        <v>0.30922787193973633</v>
      </c>
      <c r="K120" s="288">
        <v>0.249</v>
      </c>
      <c r="L120" s="435">
        <v>0.27900000000000003</v>
      </c>
      <c r="M120" s="282">
        <f t="shared" si="85"/>
        <v>7.9599588000515004E-2</v>
      </c>
      <c r="N120" s="288">
        <f t="shared" si="86"/>
        <v>0.19992467043314502</v>
      </c>
      <c r="O120" s="288">
        <f t="shared" si="87"/>
        <v>0.11237095505554101</v>
      </c>
      <c r="P120" s="288">
        <f t="shared" si="73"/>
        <v>1.8561435131539419E-2</v>
      </c>
      <c r="Q120" s="288">
        <f t="shared" si="88"/>
        <v>1.3596986817325801E-2</v>
      </c>
      <c r="R120" s="288">
        <f t="shared" si="89"/>
        <v>0.10382601605081326</v>
      </c>
      <c r="S120" s="288">
        <v>0.318</v>
      </c>
      <c r="T120" s="288">
        <v>0.64400000000000002</v>
      </c>
      <c r="U120" s="282">
        <f t="shared" si="90"/>
        <v>0.10275310072529076</v>
      </c>
      <c r="V120" s="282">
        <f t="shared" si="91"/>
        <v>0.36071563088512243</v>
      </c>
      <c r="W120" s="288">
        <v>0.32600000000000001</v>
      </c>
      <c r="X120" s="288">
        <f t="shared" si="92"/>
        <v>0.28485901892622634</v>
      </c>
      <c r="Y120" s="213">
        <v>26550</v>
      </c>
      <c r="Z120" s="439"/>
      <c r="AA120" s="212">
        <v>20332</v>
      </c>
      <c r="AB120" s="212">
        <v>2815</v>
      </c>
      <c r="AC120" s="212">
        <v>93204</v>
      </c>
      <c r="AD120" s="212">
        <v>81551</v>
      </c>
      <c r="AE120" s="212">
        <f t="shared" si="68"/>
        <v>8210</v>
      </c>
      <c r="AF120" s="327">
        <v>15996</v>
      </c>
      <c r="AG120" s="212">
        <v>7419</v>
      </c>
      <c r="AH120" s="216">
        <v>1730</v>
      </c>
      <c r="AI120" s="37">
        <v>699.53308680332384</v>
      </c>
      <c r="AJ120" s="327">
        <v>1155.936785738724</v>
      </c>
      <c r="AK120" s="212">
        <v>361</v>
      </c>
      <c r="AL120" s="213">
        <v>540</v>
      </c>
      <c r="AM120" s="212">
        <v>9677</v>
      </c>
      <c r="AN120" s="212">
        <f t="shared" si="93"/>
        <v>868</v>
      </c>
      <c r="AO120" s="212">
        <v>791</v>
      </c>
      <c r="AP120" s="217">
        <v>369.44885672461379</v>
      </c>
      <c r="AQ120" s="213">
        <v>34</v>
      </c>
      <c r="AR120" s="212">
        <f t="shared" si="94"/>
        <v>5308</v>
      </c>
      <c r="AS120" s="212">
        <v>3284</v>
      </c>
      <c r="AT120" s="213">
        <v>294</v>
      </c>
      <c r="AU120" s="213">
        <v>3020</v>
      </c>
      <c r="AV120" s="212">
        <v>2614</v>
      </c>
      <c r="AW120" s="212">
        <v>4440</v>
      </c>
      <c r="AX120" s="214">
        <f t="shared" si="71"/>
        <v>2983.448856724614</v>
      </c>
      <c r="AY120" s="212">
        <v>1160</v>
      </c>
      <c r="AZ120" s="436"/>
    </row>
    <row r="121" spans="1:52" x14ac:dyDescent="0.25">
      <c r="A121" s="17"/>
      <c r="B121" s="29">
        <v>1909</v>
      </c>
      <c r="C121" s="43">
        <v>16</v>
      </c>
      <c r="D121" s="431">
        <v>2482</v>
      </c>
      <c r="E121" s="209">
        <v>8797</v>
      </c>
      <c r="F121" s="432">
        <f t="shared" si="82"/>
        <v>8750.6053603508171</v>
      </c>
      <c r="G121" s="437">
        <f t="shared" si="72"/>
        <v>0.99472608393211515</v>
      </c>
      <c r="H121" s="438">
        <f>E121-F121</f>
        <v>46.394639649182864</v>
      </c>
      <c r="I121" s="288">
        <f t="shared" si="83"/>
        <v>7.9381026744274941E-2</v>
      </c>
      <c r="J121" s="288">
        <f t="shared" si="84"/>
        <v>0.28961313199729072</v>
      </c>
      <c r="K121" s="288">
        <v>0.24399999999999999</v>
      </c>
      <c r="L121" s="435">
        <v>0.27200000000000002</v>
      </c>
      <c r="M121" s="282">
        <f t="shared" si="85"/>
        <v>7.1037773967740872E-2</v>
      </c>
      <c r="N121" s="288">
        <f t="shared" si="86"/>
        <v>0.21295669150165344</v>
      </c>
      <c r="O121" s="288">
        <f t="shared" si="87"/>
        <v>0.11727858344308009</v>
      </c>
      <c r="P121" s="288">
        <f t="shared" si="73"/>
        <v>1.7188847997728539E-2</v>
      </c>
      <c r="Q121" s="288">
        <f t="shared" si="88"/>
        <v>1.0319136220566556E-2</v>
      </c>
      <c r="R121" s="288">
        <f t="shared" si="89"/>
        <v>0.10240141529523539</v>
      </c>
      <c r="S121" s="288">
        <v>0.30599999999999999</v>
      </c>
      <c r="T121" s="288">
        <v>0.61799999999999999</v>
      </c>
      <c r="U121" s="282">
        <f t="shared" si="90"/>
        <v>9.606753229734305E-2</v>
      </c>
      <c r="V121" s="282">
        <f t="shared" si="91"/>
        <v>0.35049205147615442</v>
      </c>
      <c r="W121" s="288">
        <v>0.311</v>
      </c>
      <c r="X121" s="288">
        <f t="shared" si="92"/>
        <v>0.27409332648982754</v>
      </c>
      <c r="Y121" s="213">
        <v>25099</v>
      </c>
      <c r="Z121" s="439"/>
      <c r="AA121" s="212">
        <v>19657</v>
      </c>
      <c r="AB121" s="212">
        <v>2659</v>
      </c>
      <c r="AC121" s="212">
        <v>91571</v>
      </c>
      <c r="AD121" s="212">
        <v>80613</v>
      </c>
      <c r="AE121" s="212">
        <f t="shared" si="68"/>
        <v>7269</v>
      </c>
      <c r="AF121" s="327">
        <v>15736</v>
      </c>
      <c r="AG121" s="212">
        <v>6505</v>
      </c>
      <c r="AH121" s="216">
        <v>1574</v>
      </c>
      <c r="AI121" s="37">
        <v>677.98783133401912</v>
      </c>
      <c r="AJ121" s="327">
        <v>1001.2175078544665</v>
      </c>
      <c r="AK121" s="212">
        <v>259</v>
      </c>
      <c r="AL121" s="213">
        <v>565</v>
      </c>
      <c r="AM121" s="212">
        <v>9377</v>
      </c>
      <c r="AN121" s="212">
        <f t="shared" si="93"/>
        <v>856</v>
      </c>
      <c r="AO121" s="212">
        <v>764</v>
      </c>
      <c r="AP121" s="217">
        <v>405.57516583786736</v>
      </c>
      <c r="AQ121" s="213">
        <v>38</v>
      </c>
      <c r="AR121" s="212">
        <f t="shared" si="94"/>
        <v>5345</v>
      </c>
      <c r="AS121" s="212">
        <v>3063</v>
      </c>
      <c r="AT121" s="213">
        <v>253</v>
      </c>
      <c r="AU121" s="213">
        <v>3116</v>
      </c>
      <c r="AV121" s="212">
        <v>2538</v>
      </c>
      <c r="AW121" s="212">
        <v>4489</v>
      </c>
      <c r="AX121" s="214">
        <f t="shared" si="71"/>
        <v>2943.5751658378672</v>
      </c>
      <c r="AY121" s="212">
        <v>1003</v>
      </c>
      <c r="AZ121" s="436"/>
    </row>
    <row r="122" spans="1:52" x14ac:dyDescent="0.25">
      <c r="A122" s="17"/>
      <c r="B122" s="29">
        <v>1908</v>
      </c>
      <c r="C122" s="43">
        <v>16</v>
      </c>
      <c r="D122" s="431">
        <v>2488</v>
      </c>
      <c r="E122" s="209">
        <v>8417</v>
      </c>
      <c r="F122" s="432">
        <f t="shared" si="82"/>
        <v>8429.4402875312335</v>
      </c>
      <c r="G122" s="437">
        <f t="shared" si="72"/>
        <v>1.0014779954296344</v>
      </c>
      <c r="H122" s="438">
        <f t="shared" ref="H122:H123" si="98">F122-E122</f>
        <v>12.44028753123348</v>
      </c>
      <c r="I122" s="288">
        <f t="shared" si="83"/>
        <v>7.2830516107065577E-2</v>
      </c>
      <c r="J122" s="288">
        <f t="shared" si="84"/>
        <v>0.26949806949806948</v>
      </c>
      <c r="K122" s="288">
        <v>0.23899999999999999</v>
      </c>
      <c r="L122" s="435">
        <v>0.26700000000000002</v>
      </c>
      <c r="M122" s="282">
        <f t="shared" si="85"/>
        <v>6.4362362296396372E-2</v>
      </c>
      <c r="N122" s="288">
        <f t="shared" si="86"/>
        <v>0.2032513716724243</v>
      </c>
      <c r="O122" s="288">
        <f t="shared" si="87"/>
        <v>0.10802636698391935</v>
      </c>
      <c r="P122" s="288">
        <f t="shared" si="73"/>
        <v>1.4003756301690335E-2</v>
      </c>
      <c r="Q122" s="288">
        <f t="shared" si="88"/>
        <v>1.0851452956716115E-2</v>
      </c>
      <c r="R122" s="288">
        <f t="shared" si="89"/>
        <v>9.9706744868035185E-2</v>
      </c>
      <c r="S122" s="288">
        <v>0.29699999999999999</v>
      </c>
      <c r="T122" s="288">
        <v>0.60199999999999998</v>
      </c>
      <c r="U122" s="282">
        <f t="shared" si="90"/>
        <v>9.2446758267707888E-2</v>
      </c>
      <c r="V122" s="282">
        <f t="shared" si="91"/>
        <v>0.34208494208494211</v>
      </c>
      <c r="W122" s="288">
        <v>0.30499999999999999</v>
      </c>
      <c r="X122" s="288">
        <f t="shared" si="92"/>
        <v>0.27024503827693391</v>
      </c>
      <c r="Y122" s="213">
        <v>24605</v>
      </c>
      <c r="Z122" s="439"/>
      <c r="AA122" s="212">
        <v>19279</v>
      </c>
      <c r="AB122" s="212">
        <v>2523</v>
      </c>
      <c r="AC122" s="212">
        <v>91047</v>
      </c>
      <c r="AD122" s="212">
        <v>80679</v>
      </c>
      <c r="AE122" s="212">
        <f t="shared" si="68"/>
        <v>6631</v>
      </c>
      <c r="AF122" s="327">
        <v>15488</v>
      </c>
      <c r="AG122" s="212">
        <v>5860</v>
      </c>
      <c r="AH122" s="216">
        <v>1275</v>
      </c>
      <c r="AI122" s="37">
        <v>762.3256033420912</v>
      </c>
      <c r="AJ122" s="327">
        <v>641.44331673679437</v>
      </c>
      <c r="AK122" s="212">
        <v>267</v>
      </c>
      <c r="AL122" s="213">
        <v>471</v>
      </c>
      <c r="AM122" s="212">
        <v>9078</v>
      </c>
      <c r="AN122" s="212">
        <f t="shared" si="93"/>
        <v>767</v>
      </c>
      <c r="AO122" s="212">
        <v>771</v>
      </c>
      <c r="AP122" s="217">
        <v>367.98875963933563</v>
      </c>
      <c r="AQ122" s="213">
        <v>30</v>
      </c>
      <c r="AR122" s="212">
        <f t="shared" si="94"/>
        <v>5001</v>
      </c>
      <c r="AS122" s="212">
        <v>2733</v>
      </c>
      <c r="AT122" s="213">
        <v>266</v>
      </c>
      <c r="AU122" s="213">
        <v>3231</v>
      </c>
      <c r="AV122" s="212">
        <v>2290</v>
      </c>
      <c r="AW122" s="212">
        <v>4234</v>
      </c>
      <c r="AX122" s="214">
        <f t="shared" si="71"/>
        <v>2657.9887596393355</v>
      </c>
      <c r="AY122" s="212">
        <v>1001</v>
      </c>
      <c r="AZ122" s="436"/>
    </row>
    <row r="123" spans="1:52" x14ac:dyDescent="0.25">
      <c r="A123" s="17"/>
      <c r="B123" s="29">
        <v>1907</v>
      </c>
      <c r="C123" s="43">
        <v>16</v>
      </c>
      <c r="D123" s="431">
        <v>2466</v>
      </c>
      <c r="E123" s="209">
        <v>8692</v>
      </c>
      <c r="F123" s="432">
        <f t="shared" si="82"/>
        <v>8722.7347693818956</v>
      </c>
      <c r="G123" s="437">
        <f t="shared" si="72"/>
        <v>1.0035359835920266</v>
      </c>
      <c r="H123" s="438">
        <f t="shared" si="98"/>
        <v>30.734769381895603</v>
      </c>
      <c r="I123" s="288">
        <f t="shared" si="83"/>
        <v>7.5785275054013626E-2</v>
      </c>
      <c r="J123" s="288">
        <f t="shared" si="84"/>
        <v>0.27555090037465252</v>
      </c>
      <c r="K123" s="288">
        <v>0.245</v>
      </c>
      <c r="L123" s="435">
        <v>0.32600000000000001</v>
      </c>
      <c r="M123" s="282">
        <f t="shared" si="85"/>
        <v>6.7597363026979121E-2</v>
      </c>
      <c r="N123" s="288">
        <f t="shared" si="86"/>
        <v>0.20368206904886596</v>
      </c>
      <c r="O123" s="288">
        <f t="shared" si="87"/>
        <v>0.10389749641887687</v>
      </c>
      <c r="P123" s="288">
        <f t="shared" si="73"/>
        <v>1.7040607168577918E-2</v>
      </c>
      <c r="Q123" s="288">
        <f t="shared" si="88"/>
        <v>9.8295935221367273E-3</v>
      </c>
      <c r="R123" s="288">
        <f t="shared" si="89"/>
        <v>9.7900393330009411E-2</v>
      </c>
      <c r="S123" s="288">
        <v>0.30499999999999999</v>
      </c>
      <c r="T123" s="288">
        <v>0.61399999999999999</v>
      </c>
      <c r="U123" s="282">
        <f t="shared" si="90"/>
        <v>9.6304913855188079E-2</v>
      </c>
      <c r="V123" s="282">
        <f t="shared" si="91"/>
        <v>0.35015912661644444</v>
      </c>
      <c r="W123" s="288">
        <v>0.309</v>
      </c>
      <c r="X123" s="288">
        <f t="shared" si="92"/>
        <v>0.27503185419090354</v>
      </c>
      <c r="Y123" s="213">
        <v>24823</v>
      </c>
      <c r="Z123" s="439"/>
      <c r="AA123" s="212">
        <v>19701</v>
      </c>
      <c r="AB123" s="212">
        <v>2470</v>
      </c>
      <c r="AC123" s="212">
        <v>90255</v>
      </c>
      <c r="AD123" s="212">
        <v>80304</v>
      </c>
      <c r="AE123" s="212">
        <f t="shared" si="68"/>
        <v>6840</v>
      </c>
      <c r="AF123" s="327">
        <v>16027</v>
      </c>
      <c r="AG123" s="212">
        <v>6101</v>
      </c>
      <c r="AH123" s="216">
        <v>1538</v>
      </c>
      <c r="AI123" s="37">
        <v>763.29069067904186</v>
      </c>
      <c r="AJ123" s="327">
        <v>942.00997789128758</v>
      </c>
      <c r="AK123" s="212">
        <v>244</v>
      </c>
      <c r="AL123" s="213">
        <v>469</v>
      </c>
      <c r="AM123" s="212">
        <v>8836</v>
      </c>
      <c r="AN123" s="212">
        <f t="shared" si="93"/>
        <v>815</v>
      </c>
      <c r="AO123" s="212">
        <v>739</v>
      </c>
      <c r="AP123" s="217">
        <v>320.04755360578082</v>
      </c>
      <c r="AQ123" s="213">
        <v>20</v>
      </c>
      <c r="AR123" s="212">
        <f t="shared" si="94"/>
        <v>5056</v>
      </c>
      <c r="AS123" s="212">
        <v>2787</v>
      </c>
      <c r="AT123" s="213">
        <v>326</v>
      </c>
      <c r="AU123" s="213">
        <v>2602</v>
      </c>
      <c r="AV123" s="212">
        <v>2259</v>
      </c>
      <c r="AW123" s="212">
        <v>4241</v>
      </c>
      <c r="AX123" s="214">
        <f t="shared" si="71"/>
        <v>2579.0475536057806</v>
      </c>
      <c r="AY123" s="212">
        <v>960</v>
      </c>
      <c r="AZ123" s="436"/>
    </row>
    <row r="124" spans="1:52" x14ac:dyDescent="0.25">
      <c r="A124" s="17"/>
      <c r="B124" s="29">
        <v>1906</v>
      </c>
      <c r="C124" s="43">
        <v>16</v>
      </c>
      <c r="D124" s="431">
        <v>2454</v>
      </c>
      <c r="E124" s="209">
        <v>8874</v>
      </c>
      <c r="F124" s="432">
        <f t="shared" si="82"/>
        <v>8872.5034034488526</v>
      </c>
      <c r="G124" s="437">
        <f t="shared" si="72"/>
        <v>0.99983135039991577</v>
      </c>
      <c r="H124" s="438">
        <f t="shared" ref="H124" si="99">E124-F124</f>
        <v>1.4965965511473769</v>
      </c>
      <c r="I124" s="288">
        <f t="shared" si="83"/>
        <v>7.6618009731387063E-2</v>
      </c>
      <c r="J124" s="288">
        <f t="shared" si="84"/>
        <v>0.27407113053844623</v>
      </c>
      <c r="K124" s="288">
        <v>0.247</v>
      </c>
      <c r="L124" s="435">
        <v>0.316</v>
      </c>
      <c r="M124" s="282">
        <f t="shared" si="85"/>
        <v>6.853073829678509E-2</v>
      </c>
      <c r="N124" s="288">
        <f t="shared" si="86"/>
        <v>0.20135108285316908</v>
      </c>
      <c r="O124" s="288">
        <f t="shared" si="87"/>
        <v>0.11175621176628389</v>
      </c>
      <c r="P124" s="288">
        <f t="shared" si="73"/>
        <v>1.5707969517207671E-2</v>
      </c>
      <c r="Q124" s="288">
        <f t="shared" si="88"/>
        <v>1.0371547784621498E-2</v>
      </c>
      <c r="R124" s="288">
        <f t="shared" si="89"/>
        <v>0.10120198182585705</v>
      </c>
      <c r="S124" s="288">
        <v>0.30599999999999999</v>
      </c>
      <c r="T124" s="288">
        <v>0.621</v>
      </c>
      <c r="U124" s="282">
        <f t="shared" si="90"/>
        <v>9.8580283943211361E-2</v>
      </c>
      <c r="V124" s="282">
        <f t="shared" si="91"/>
        <v>0.35263262467713091</v>
      </c>
      <c r="W124" s="288">
        <v>0.314</v>
      </c>
      <c r="X124" s="288">
        <f t="shared" si="92"/>
        <v>0.27955520007109691</v>
      </c>
      <c r="Y124" s="213">
        <v>25165</v>
      </c>
      <c r="Z124" s="439"/>
      <c r="AA124" s="212">
        <v>19742</v>
      </c>
      <c r="AB124" s="212">
        <v>2632</v>
      </c>
      <c r="AC124" s="212">
        <v>90018</v>
      </c>
      <c r="AD124" s="212">
        <v>80061</v>
      </c>
      <c r="AE124" s="212">
        <f t="shared" si="68"/>
        <v>6897</v>
      </c>
      <c r="AF124" s="327">
        <v>15845</v>
      </c>
      <c r="AG124" s="212">
        <v>6169</v>
      </c>
      <c r="AH124" s="216">
        <v>1414</v>
      </c>
      <c r="AI124" s="37">
        <v>783.12425344028509</v>
      </c>
      <c r="AJ124" s="327">
        <v>774.4045412685698</v>
      </c>
      <c r="AK124" s="212">
        <v>261</v>
      </c>
      <c r="AL124" s="213">
        <v>462</v>
      </c>
      <c r="AM124" s="212">
        <v>9110</v>
      </c>
      <c r="AN124" s="212">
        <f t="shared" si="93"/>
        <v>824</v>
      </c>
      <c r="AO124" s="212">
        <v>728</v>
      </c>
      <c r="AP124" s="217">
        <v>374.345069098534</v>
      </c>
      <c r="AQ124" s="213">
        <v>28</v>
      </c>
      <c r="AR124" s="212">
        <f t="shared" si="94"/>
        <v>5067</v>
      </c>
      <c r="AS124" s="212">
        <v>3001</v>
      </c>
      <c r="AT124" s="213">
        <v>334</v>
      </c>
      <c r="AU124" s="213">
        <v>2699</v>
      </c>
      <c r="AV124" s="212">
        <v>2438</v>
      </c>
      <c r="AW124" s="212">
        <v>4243</v>
      </c>
      <c r="AX124" s="214">
        <f t="shared" si="71"/>
        <v>2812.3450690985342</v>
      </c>
      <c r="AY124" s="212">
        <v>1004</v>
      </c>
      <c r="AZ124" s="436"/>
    </row>
    <row r="125" spans="1:52" x14ac:dyDescent="0.25">
      <c r="A125" s="17"/>
      <c r="B125" s="29">
        <v>1905</v>
      </c>
      <c r="C125" s="43">
        <v>16</v>
      </c>
      <c r="D125" s="431">
        <v>2474</v>
      </c>
      <c r="E125" s="209">
        <v>9635</v>
      </c>
      <c r="F125" s="432">
        <f t="shared" si="82"/>
        <v>9561.9432589519201</v>
      </c>
      <c r="G125" s="437">
        <f t="shared" si="72"/>
        <v>0.99241756709412765</v>
      </c>
      <c r="H125" s="438">
        <f>E125-F125</f>
        <v>73.056741048079857</v>
      </c>
      <c r="I125" s="288">
        <f t="shared" si="83"/>
        <v>7.6355592363351057E-2</v>
      </c>
      <c r="J125" s="288">
        <f t="shared" si="84"/>
        <v>0.26531616811813707</v>
      </c>
      <c r="K125" s="288">
        <v>0.248</v>
      </c>
      <c r="L125" s="435">
        <v>0.315</v>
      </c>
      <c r="M125" s="282">
        <f t="shared" si="85"/>
        <v>6.7441809781187342E-2</v>
      </c>
      <c r="N125" s="288">
        <f t="shared" si="86"/>
        <v>0.20700492237788717</v>
      </c>
      <c r="O125" s="288">
        <f t="shared" si="87"/>
        <v>0.10232416475190331</v>
      </c>
      <c r="P125" s="288">
        <f t="shared" si="73"/>
        <v>1.5669950309476072E-2</v>
      </c>
      <c r="Q125" s="288">
        <f t="shared" si="88"/>
        <v>1.2798182506626277E-2</v>
      </c>
      <c r="R125" s="288">
        <f t="shared" si="89"/>
        <v>0.10377255688257345</v>
      </c>
      <c r="S125" s="288">
        <v>0.307</v>
      </c>
      <c r="T125" s="288">
        <v>0.63</v>
      </c>
      <c r="U125" s="282">
        <f t="shared" si="90"/>
        <v>0.10499302589137825</v>
      </c>
      <c r="V125" s="282">
        <f t="shared" si="91"/>
        <v>0.36482393032942068</v>
      </c>
      <c r="W125" s="288">
        <v>0.32300000000000001</v>
      </c>
      <c r="X125" s="288">
        <f t="shared" si="92"/>
        <v>0.28779095109406327</v>
      </c>
      <c r="Y125" s="213">
        <v>26410</v>
      </c>
      <c r="Z125" s="439"/>
      <c r="AA125" s="212">
        <v>20298</v>
      </c>
      <c r="AB125" s="212">
        <v>2858</v>
      </c>
      <c r="AC125" s="212">
        <v>91768</v>
      </c>
      <c r="AD125" s="212">
        <v>81842</v>
      </c>
      <c r="AE125" s="212">
        <f t="shared" si="68"/>
        <v>7007</v>
      </c>
      <c r="AF125" s="327">
        <v>15982</v>
      </c>
      <c r="AG125" s="212">
        <v>6189</v>
      </c>
      <c r="AH125" s="216">
        <v>1438</v>
      </c>
      <c r="AI125" s="37">
        <v>694.14744893255715</v>
      </c>
      <c r="AJ125" s="327">
        <v>858.18829452874854</v>
      </c>
      <c r="AK125" s="212">
        <v>338</v>
      </c>
      <c r="AL125" s="213">
        <v>541</v>
      </c>
      <c r="AM125" s="212">
        <v>9523</v>
      </c>
      <c r="AN125" s="212">
        <f t="shared" si="93"/>
        <v>928</v>
      </c>
      <c r="AO125" s="212">
        <v>818</v>
      </c>
      <c r="AP125" s="217">
        <v>315.38119109776653</v>
      </c>
      <c r="AQ125" s="213">
        <v>22</v>
      </c>
      <c r="AR125" s="212">
        <f t="shared" si="94"/>
        <v>5467</v>
      </c>
      <c r="AS125" s="212">
        <v>2940</v>
      </c>
      <c r="AT125" s="213">
        <v>365</v>
      </c>
      <c r="AU125" s="213">
        <v>2504</v>
      </c>
      <c r="AV125" s="212">
        <v>2387</v>
      </c>
      <c r="AW125" s="212">
        <v>4539</v>
      </c>
      <c r="AX125" s="214">
        <f t="shared" si="71"/>
        <v>2702.3811910977665</v>
      </c>
      <c r="AY125" s="212">
        <v>1120</v>
      </c>
      <c r="AZ125" s="436"/>
    </row>
    <row r="126" spans="1:52" x14ac:dyDescent="0.25">
      <c r="A126" s="17"/>
      <c r="B126" s="29">
        <v>1904</v>
      </c>
      <c r="C126" s="43">
        <v>16</v>
      </c>
      <c r="D126" s="431">
        <v>2496</v>
      </c>
      <c r="E126" s="209">
        <v>9302</v>
      </c>
      <c r="F126" s="432">
        <f t="shared" si="82"/>
        <v>9412.8907391823777</v>
      </c>
      <c r="G126" s="437">
        <f t="shared" si="72"/>
        <v>1.0119211717031151</v>
      </c>
      <c r="H126" s="438">
        <f t="shared" ref="H126" si="100">F126-E126</f>
        <v>110.89073918237773</v>
      </c>
      <c r="I126" s="288">
        <f t="shared" si="83"/>
        <v>6.9498955930424516E-2</v>
      </c>
      <c r="J126" s="288">
        <f t="shared" si="84"/>
        <v>0.23975108429191025</v>
      </c>
      <c r="K126" s="288">
        <v>0.247</v>
      </c>
      <c r="L126" s="435">
        <v>0.29699999999999999</v>
      </c>
      <c r="M126" s="282">
        <f t="shared" si="85"/>
        <v>6.1004274672293343E-2</v>
      </c>
      <c r="N126" s="288">
        <f t="shared" si="86"/>
        <v>0.20991891382236469</v>
      </c>
      <c r="O126" s="288">
        <f t="shared" si="87"/>
        <v>0.10121934006869855</v>
      </c>
      <c r="P126" s="288">
        <f t="shared" si="73"/>
        <v>1.5283866665208978E-2</v>
      </c>
      <c r="Q126" s="288">
        <f t="shared" si="88"/>
        <v>1.2483499905713747E-2</v>
      </c>
      <c r="R126" s="288">
        <f t="shared" si="89"/>
        <v>0.10166285845477703</v>
      </c>
      <c r="S126" s="288">
        <v>0.30099999999999999</v>
      </c>
      <c r="T126" s="288">
        <v>0.622</v>
      </c>
      <c r="U126" s="282">
        <f t="shared" si="90"/>
        <v>0.10169565645191267</v>
      </c>
      <c r="V126" s="282">
        <f t="shared" si="91"/>
        <v>0.35082029040165946</v>
      </c>
      <c r="W126" s="288">
        <v>0.32100000000000001</v>
      </c>
      <c r="X126" s="288">
        <f t="shared" si="92"/>
        <v>0.2898796313505122</v>
      </c>
      <c r="Y126" s="213">
        <v>26515</v>
      </c>
      <c r="Z126" s="439"/>
      <c r="AA126" s="212">
        <v>20363</v>
      </c>
      <c r="AB126" s="212">
        <v>2851</v>
      </c>
      <c r="AC126" s="212">
        <v>91469</v>
      </c>
      <c r="AD126" s="212">
        <v>82488</v>
      </c>
      <c r="AE126" s="212">
        <f t="shared" si="68"/>
        <v>6357</v>
      </c>
      <c r="AF126" s="327">
        <v>16027</v>
      </c>
      <c r="AG126" s="212">
        <v>5580</v>
      </c>
      <c r="AH126" s="216">
        <v>1398</v>
      </c>
      <c r="AI126" s="37">
        <v>792.15374408092646</v>
      </c>
      <c r="AJ126" s="327">
        <v>746.23247550367876</v>
      </c>
      <c r="AK126" s="212">
        <v>331</v>
      </c>
      <c r="AL126" s="213">
        <v>508</v>
      </c>
      <c r="AM126" s="212">
        <v>9299</v>
      </c>
      <c r="AN126" s="212">
        <f t="shared" si="93"/>
        <v>862</v>
      </c>
      <c r="AO126" s="212">
        <v>777</v>
      </c>
      <c r="AP126" s="217">
        <v>377.83080192154193</v>
      </c>
      <c r="AQ126" s="213">
        <v>47</v>
      </c>
      <c r="AR126" s="212">
        <f t="shared" si="94"/>
        <v>5566</v>
      </c>
      <c r="AS126" s="212">
        <v>2783</v>
      </c>
      <c r="AT126" s="213">
        <v>307</v>
      </c>
      <c r="AU126" s="213">
        <v>2219</v>
      </c>
      <c r="AV126" s="212">
        <v>2306</v>
      </c>
      <c r="AW126" s="212">
        <v>4704</v>
      </c>
      <c r="AX126" s="214">
        <f t="shared" si="71"/>
        <v>2683.8308019215419</v>
      </c>
      <c r="AY126" s="212">
        <v>1154</v>
      </c>
      <c r="AZ126" s="436"/>
    </row>
    <row r="127" spans="1:52" x14ac:dyDescent="0.25">
      <c r="A127" s="17"/>
      <c r="B127" s="29">
        <v>1903</v>
      </c>
      <c r="C127" s="43">
        <v>16</v>
      </c>
      <c r="D127" s="431">
        <v>2228</v>
      </c>
      <c r="E127" s="209">
        <v>9888</v>
      </c>
      <c r="F127" s="432">
        <f t="shared" si="82"/>
        <v>9677.8201261822469</v>
      </c>
      <c r="G127" s="440">
        <f t="shared" si="72"/>
        <v>0.9787439447999845</v>
      </c>
      <c r="H127" s="438">
        <f>E127-F127</f>
        <v>210.1798738177531</v>
      </c>
      <c r="I127" s="288">
        <f t="shared" si="83"/>
        <v>7.2695627294835724E-2</v>
      </c>
      <c r="J127" s="288">
        <f t="shared" si="84"/>
        <v>0.2333091020392547</v>
      </c>
      <c r="K127" s="288">
        <v>0.26200000000000001</v>
      </c>
      <c r="L127" s="435">
        <v>0.32</v>
      </c>
      <c r="M127" s="282">
        <f t="shared" si="85"/>
        <v>6.4005054599208425E-2</v>
      </c>
      <c r="N127" s="288">
        <f t="shared" si="86"/>
        <v>0.20905230133527183</v>
      </c>
      <c r="O127" s="288">
        <f t="shared" si="87"/>
        <v>9.5003275699690443E-2</v>
      </c>
      <c r="P127" s="288">
        <f t="shared" si="73"/>
        <v>1.6785084163845311E-2</v>
      </c>
      <c r="Q127" s="288">
        <f t="shared" si="88"/>
        <v>1.2817079236331637E-2</v>
      </c>
      <c r="R127" s="288">
        <f t="shared" si="89"/>
        <v>9.4165752706117975E-2</v>
      </c>
      <c r="S127" s="288">
        <v>0.317</v>
      </c>
      <c r="T127" s="288">
        <v>0.66400000000000003</v>
      </c>
      <c r="U127" s="282">
        <f t="shared" si="90"/>
        <v>0.1178770683324591</v>
      </c>
      <c r="V127" s="282">
        <f t="shared" si="91"/>
        <v>0.37831426713088723</v>
      </c>
      <c r="W127" s="288">
        <v>0.34599999999999997</v>
      </c>
      <c r="X127" s="288">
        <f t="shared" si="92"/>
        <v>0.31158504601592674</v>
      </c>
      <c r="Y127" s="213">
        <v>26137</v>
      </c>
      <c r="Z127" s="439"/>
      <c r="AA127" s="212">
        <v>19776</v>
      </c>
      <c r="AB127" s="212">
        <v>3034</v>
      </c>
      <c r="AC127" s="212">
        <v>83884</v>
      </c>
      <c r="AD127" s="212">
        <v>75439</v>
      </c>
      <c r="AE127" s="212">
        <f t="shared" si="68"/>
        <v>6098</v>
      </c>
      <c r="AF127" s="327">
        <v>15246</v>
      </c>
      <c r="AG127" s="212">
        <v>5369</v>
      </c>
      <c r="AH127" s="216">
        <v>1408</v>
      </c>
      <c r="AI127" s="37">
        <v>704.22555340010058</v>
      </c>
      <c r="AJ127" s="327">
        <v>832.44266220868519</v>
      </c>
      <c r="AK127" s="212">
        <v>335</v>
      </c>
      <c r="AL127" s="213">
        <v>447</v>
      </c>
      <c r="AM127" s="212">
        <v>7899</v>
      </c>
      <c r="AN127" s="212">
        <f t="shared" si="93"/>
        <v>785</v>
      </c>
      <c r="AO127" s="212">
        <v>729</v>
      </c>
      <c r="AP127" s="217">
        <v>262.10061696280894</v>
      </c>
      <c r="AQ127" s="213">
        <v>12</v>
      </c>
      <c r="AR127" s="212">
        <f t="shared" si="94"/>
        <v>5464</v>
      </c>
      <c r="AS127" s="212">
        <v>2737</v>
      </c>
      <c r="AT127" s="213">
        <v>326</v>
      </c>
      <c r="AU127" s="213">
        <v>2012</v>
      </c>
      <c r="AV127" s="212">
        <v>2221</v>
      </c>
      <c r="AW127" s="212">
        <v>4679</v>
      </c>
      <c r="AX127" s="214">
        <f t="shared" si="71"/>
        <v>2483.100616962809</v>
      </c>
      <c r="AY127" s="212">
        <v>1161</v>
      </c>
      <c r="AZ127" s="436"/>
    </row>
    <row r="128" spans="1:52" x14ac:dyDescent="0.25">
      <c r="A128" s="17"/>
      <c r="B128" s="29">
        <v>1902</v>
      </c>
      <c r="C128" s="43">
        <v>16</v>
      </c>
      <c r="D128" s="431">
        <v>2230</v>
      </c>
      <c r="E128" s="209">
        <v>9897</v>
      </c>
      <c r="F128" s="432">
        <f t="shared" si="82"/>
        <v>9893.9343572333364</v>
      </c>
      <c r="G128" s="437">
        <f t="shared" si="72"/>
        <v>0.99969024524940253</v>
      </c>
      <c r="H128" s="438">
        <f>E128-F128</f>
        <v>3.0656427666635864</v>
      </c>
      <c r="I128" s="288">
        <f t="shared" si="83"/>
        <v>7.2830059252776372E-2</v>
      </c>
      <c r="J128" s="288">
        <f t="shared" si="84"/>
        <v>0.23494849294162534</v>
      </c>
      <c r="K128" s="288">
        <v>0.26700000000000002</v>
      </c>
      <c r="L128" s="435">
        <v>0.33900000000000002</v>
      </c>
      <c r="M128" s="282">
        <f t="shared" si="85"/>
        <v>6.436199780019633E-2</v>
      </c>
      <c r="N128" s="288">
        <f t="shared" si="86"/>
        <v>0.21049217855780236</v>
      </c>
      <c r="O128" s="288">
        <f t="shared" si="87"/>
        <v>9.1769460362135111E-2</v>
      </c>
      <c r="P128" s="288">
        <f t="shared" si="73"/>
        <v>1.881660023890341E-2</v>
      </c>
      <c r="Q128" s="288">
        <f t="shared" si="88"/>
        <v>1.3506295307134682E-2</v>
      </c>
      <c r="R128" s="288">
        <f t="shared" si="89"/>
        <v>7.8412356746655948E-2</v>
      </c>
      <c r="S128" s="288">
        <v>0.32200000000000001</v>
      </c>
      <c r="T128" s="288">
        <v>0.66500000000000004</v>
      </c>
      <c r="U128" s="282">
        <f t="shared" si="90"/>
        <v>0.1170508438494199</v>
      </c>
      <c r="V128" s="282">
        <f t="shared" si="91"/>
        <v>0.37760396795116369</v>
      </c>
      <c r="W128" s="288">
        <v>0.34399999999999997</v>
      </c>
      <c r="X128" s="288">
        <f t="shared" si="92"/>
        <v>0.30998308753089776</v>
      </c>
      <c r="Y128" s="213">
        <v>26210</v>
      </c>
      <c r="Z128" s="439"/>
      <c r="AA128" s="212">
        <v>20350</v>
      </c>
      <c r="AB128" s="212">
        <v>2832</v>
      </c>
      <c r="AC128" s="212">
        <v>84553</v>
      </c>
      <c r="AD128" s="212">
        <v>76280</v>
      </c>
      <c r="AE128" s="212">
        <f t="shared" si="68"/>
        <v>6158</v>
      </c>
      <c r="AF128" s="327">
        <v>16181</v>
      </c>
      <c r="AG128" s="212">
        <v>5442</v>
      </c>
      <c r="AH128" s="216">
        <v>1591</v>
      </c>
      <c r="AI128" s="37">
        <v>720.95371301369084</v>
      </c>
      <c r="AJ128" s="327">
        <v>1026.3103938333518</v>
      </c>
      <c r="AK128" s="212">
        <v>354</v>
      </c>
      <c r="AL128" s="213">
        <v>412</v>
      </c>
      <c r="AM128" s="212">
        <v>6630</v>
      </c>
      <c r="AN128" s="212">
        <f t="shared" si="93"/>
        <v>768</v>
      </c>
      <c r="AO128" s="212">
        <v>716</v>
      </c>
      <c r="AP128" s="217">
        <v>260.27755609156105</v>
      </c>
      <c r="AQ128" s="213">
        <v>16</v>
      </c>
      <c r="AR128" s="212">
        <f t="shared" si="94"/>
        <v>5517</v>
      </c>
      <c r="AS128" s="212">
        <v>2681</v>
      </c>
      <c r="AT128" s="213">
        <v>340</v>
      </c>
      <c r="AU128" s="213">
        <v>1835</v>
      </c>
      <c r="AV128" s="212">
        <v>2145</v>
      </c>
      <c r="AW128" s="212">
        <v>4749</v>
      </c>
      <c r="AX128" s="214">
        <f t="shared" si="71"/>
        <v>2405.2775560915611</v>
      </c>
      <c r="AY128" s="212">
        <v>983</v>
      </c>
      <c r="AZ128" s="436"/>
    </row>
    <row r="129" spans="1:52" x14ac:dyDescent="0.25">
      <c r="A129" s="17"/>
      <c r="B129" s="29">
        <v>1901</v>
      </c>
      <c r="C129" s="43">
        <v>16</v>
      </c>
      <c r="D129" s="431">
        <v>2218</v>
      </c>
      <c r="E129" s="209">
        <v>11073</v>
      </c>
      <c r="F129" s="432">
        <f t="shared" si="82"/>
        <v>10926.202180373801</v>
      </c>
      <c r="G129" s="437">
        <f t="shared" si="72"/>
        <v>0.98674272377619443</v>
      </c>
      <c r="H129" s="438">
        <f>E129-F129</f>
        <v>146.79781962619927</v>
      </c>
      <c r="I129" s="288">
        <f t="shared" si="83"/>
        <v>7.3781924307598543E-2</v>
      </c>
      <c r="J129" s="288">
        <f t="shared" si="84"/>
        <v>0.22701864474016373</v>
      </c>
      <c r="K129" s="288">
        <v>0.27200000000000002</v>
      </c>
      <c r="L129" s="435">
        <v>0.35199999999999998</v>
      </c>
      <c r="M129" s="282">
        <f t="shared" si="85"/>
        <v>6.4053727774587135E-2</v>
      </c>
      <c r="N129" s="288">
        <f t="shared" si="86"/>
        <v>0.22474665512640196</v>
      </c>
      <c r="O129" s="288">
        <f t="shared" si="87"/>
        <v>9.4352473799426101E-2</v>
      </c>
      <c r="P129" s="288">
        <f t="shared" si="73"/>
        <v>1.7932699633141504E-2</v>
      </c>
      <c r="Q129" s="288">
        <f t="shared" si="88"/>
        <v>1.6408813877168308E-2</v>
      </c>
      <c r="R129" s="288">
        <f t="shared" si="89"/>
        <v>8.1763733752153678E-2</v>
      </c>
      <c r="S129" s="288">
        <v>0.32700000000000001</v>
      </c>
      <c r="T129" s="288">
        <v>0.68600000000000005</v>
      </c>
      <c r="U129" s="282">
        <f t="shared" si="90"/>
        <v>0.12978351832534371</v>
      </c>
      <c r="V129" s="282">
        <f t="shared" si="91"/>
        <v>0.39932922211403227</v>
      </c>
      <c r="W129" s="288">
        <v>0.36</v>
      </c>
      <c r="X129" s="288">
        <f t="shared" si="92"/>
        <v>0.32500380923358219</v>
      </c>
      <c r="Y129" s="213">
        <v>27729</v>
      </c>
      <c r="Z129" s="439"/>
      <c r="AA129" s="212">
        <v>20957</v>
      </c>
      <c r="AB129" s="212">
        <v>2931</v>
      </c>
      <c r="AC129" s="212">
        <v>85319</v>
      </c>
      <c r="AD129" s="212">
        <v>77105</v>
      </c>
      <c r="AE129" s="212">
        <f t="shared" si="68"/>
        <v>6295</v>
      </c>
      <c r="AF129" s="327">
        <v>16333</v>
      </c>
      <c r="AG129" s="212">
        <v>5465</v>
      </c>
      <c r="AH129" s="216">
        <v>1530</v>
      </c>
      <c r="AI129" s="37">
        <v>640.08505980577843</v>
      </c>
      <c r="AJ129" s="327">
        <v>1055.0639858767502</v>
      </c>
      <c r="AK129" s="212">
        <v>455</v>
      </c>
      <c r="AL129" s="213">
        <v>467</v>
      </c>
      <c r="AM129" s="212">
        <v>6976</v>
      </c>
      <c r="AN129" s="212">
        <f t="shared" si="93"/>
        <v>901</v>
      </c>
      <c r="AO129" s="212">
        <v>830</v>
      </c>
      <c r="AP129" s="217">
        <v>342.29974598428629</v>
      </c>
      <c r="AQ129" s="213">
        <v>18</v>
      </c>
      <c r="AR129" s="212">
        <f t="shared" si="94"/>
        <v>6232</v>
      </c>
      <c r="AS129" s="212">
        <v>2851</v>
      </c>
      <c r="AT129" s="213">
        <v>416</v>
      </c>
      <c r="AU129" s="213">
        <v>1672</v>
      </c>
      <c r="AV129" s="212">
        <v>2274</v>
      </c>
      <c r="AW129" s="212">
        <v>5331</v>
      </c>
      <c r="AX129" s="214">
        <f t="shared" si="71"/>
        <v>2616.2997459842863</v>
      </c>
      <c r="AY129" s="212">
        <v>1238</v>
      </c>
      <c r="AZ129" s="436"/>
    </row>
    <row r="130" spans="1:52" ht="15.75" customHeight="1" x14ac:dyDescent="0.25">
      <c r="A130" s="17"/>
      <c r="B130" s="29">
        <v>1900</v>
      </c>
      <c r="C130" s="43">
        <v>8</v>
      </c>
      <c r="D130" s="431">
        <v>1136</v>
      </c>
      <c r="E130" s="209">
        <v>5932</v>
      </c>
      <c r="F130" s="432">
        <f t="shared" si="82"/>
        <v>5945.6309641579464</v>
      </c>
      <c r="G130" s="437">
        <f t="shared" si="72"/>
        <v>1.0022978698850213</v>
      </c>
      <c r="H130" s="438">
        <f t="shared" ref="H130:H131" si="101">F130-E130</f>
        <v>13.630964157946437</v>
      </c>
      <c r="I130" s="288">
        <f t="shared" si="83"/>
        <v>8.156835690467977E-2</v>
      </c>
      <c r="J130" s="288">
        <f t="shared" si="84"/>
        <v>0.24747087141561433</v>
      </c>
      <c r="K130" s="288">
        <v>0.27900000000000003</v>
      </c>
      <c r="L130" s="435">
        <f t="shared" ref="L130:L154" si="102">(AA130-AK130)/(AD130-AM130-AK130+AI130)</f>
        <v>0.29181944997749998</v>
      </c>
      <c r="M130" s="282">
        <f t="shared" si="85"/>
        <v>6.977118546625273E-2</v>
      </c>
      <c r="N130" s="288">
        <f t="shared" si="86"/>
        <v>0.23205190818391125</v>
      </c>
      <c r="O130" s="288">
        <f t="shared" si="87"/>
        <v>0.10773445979113291</v>
      </c>
      <c r="P130" s="288">
        <f t="shared" si="73"/>
        <v>1.917902725077613E-2</v>
      </c>
      <c r="Q130" s="288">
        <f t="shared" si="88"/>
        <v>1.7721342356798994E-2</v>
      </c>
      <c r="R130" s="288">
        <f t="shared" si="89"/>
        <v>6.1653443716223985E-2</v>
      </c>
      <c r="S130" s="288">
        <v>0.33900000000000002</v>
      </c>
      <c r="T130" s="288">
        <v>0.70499999999999996</v>
      </c>
      <c r="U130" s="282">
        <f t="shared" si="90"/>
        <v>0.13641485569736692</v>
      </c>
      <c r="V130" s="282">
        <f t="shared" si="91"/>
        <v>0.41387009000209307</v>
      </c>
      <c r="W130" s="288">
        <v>0.36599999999999999</v>
      </c>
      <c r="X130" s="288">
        <f t="shared" si="92"/>
        <v>0.32960791077383006</v>
      </c>
      <c r="Y130" s="213">
        <v>14333</v>
      </c>
      <c r="Z130" s="439"/>
      <c r="AA130" s="212">
        <v>10925</v>
      </c>
      <c r="AB130" s="212">
        <v>1432</v>
      </c>
      <c r="AC130" s="212">
        <v>43485</v>
      </c>
      <c r="AD130" s="212">
        <v>39132</v>
      </c>
      <c r="AE130" s="212">
        <f t="shared" si="68"/>
        <v>3547</v>
      </c>
      <c r="AF130" s="327">
        <v>8632</v>
      </c>
      <c r="AG130" s="212">
        <v>3034</v>
      </c>
      <c r="AH130" s="216">
        <v>834</v>
      </c>
      <c r="AI130" s="37">
        <v>370.13080921358255</v>
      </c>
      <c r="AJ130" s="327">
        <v>562.77227919401435</v>
      </c>
      <c r="AK130" s="212">
        <v>254</v>
      </c>
      <c r="AL130" s="213">
        <v>220</v>
      </c>
      <c r="AM130" s="212">
        <v>2681</v>
      </c>
      <c r="AN130" s="212">
        <f t="shared" si="93"/>
        <v>569</v>
      </c>
      <c r="AO130" s="212">
        <v>513</v>
      </c>
      <c r="AP130" s="217">
        <v>193.1580121863081</v>
      </c>
      <c r="AQ130" s="213">
        <v>16</v>
      </c>
      <c r="AR130" s="212">
        <f t="shared" si="94"/>
        <v>3326</v>
      </c>
      <c r="AS130" s="212">
        <v>1685</v>
      </c>
      <c r="AT130" s="213">
        <v>333</v>
      </c>
      <c r="AU130" s="213">
        <v>806</v>
      </c>
      <c r="AV130" s="212">
        <v>1351</v>
      </c>
      <c r="AW130" s="212">
        <v>2757</v>
      </c>
      <c r="AX130" s="214">
        <f t="shared" si="71"/>
        <v>1544.158012186308</v>
      </c>
      <c r="AY130" s="212">
        <v>607</v>
      </c>
      <c r="AZ130" s="436"/>
    </row>
    <row r="131" spans="1:52" x14ac:dyDescent="0.25">
      <c r="A131" s="17"/>
      <c r="B131" s="29">
        <v>1899</v>
      </c>
      <c r="C131" s="43">
        <v>12</v>
      </c>
      <c r="D131" s="431">
        <v>1842</v>
      </c>
      <c r="E131" s="209">
        <v>9672</v>
      </c>
      <c r="F131" s="432">
        <f t="shared" si="82"/>
        <v>9699.9540109683421</v>
      </c>
      <c r="G131" s="437">
        <f t="shared" si="72"/>
        <v>1.0028901996451967</v>
      </c>
      <c r="H131" s="438">
        <f t="shared" si="101"/>
        <v>27.954010968342118</v>
      </c>
      <c r="I131" s="288">
        <f t="shared" si="83"/>
        <v>8.3509483546617913E-2</v>
      </c>
      <c r="J131" s="288">
        <f t="shared" si="84"/>
        <v>0.25399652476107731</v>
      </c>
      <c r="K131" s="288">
        <v>0.28199999999999997</v>
      </c>
      <c r="L131" s="435">
        <f t="shared" si="102"/>
        <v>0.29366580077288335</v>
      </c>
      <c r="M131" s="282">
        <f t="shared" si="85"/>
        <v>7.1112317184643503E-2</v>
      </c>
      <c r="N131" s="288">
        <f t="shared" si="86"/>
        <v>0.22593397046046915</v>
      </c>
      <c r="O131" s="288">
        <f t="shared" si="87"/>
        <v>0.10335571870934031</v>
      </c>
      <c r="P131" s="288">
        <f t="shared" si="73"/>
        <v>1.9924017367458868E-2</v>
      </c>
      <c r="Q131" s="288">
        <f t="shared" si="88"/>
        <v>1.529105125977411E-2</v>
      </c>
      <c r="R131" s="288">
        <f t="shared" si="89"/>
        <v>5.4973148994515539E-2</v>
      </c>
      <c r="S131" s="288">
        <v>0.34300000000000003</v>
      </c>
      <c r="T131" s="288">
        <v>0.71</v>
      </c>
      <c r="U131" s="282">
        <f t="shared" si="90"/>
        <v>0.13813985374771481</v>
      </c>
      <c r="V131" s="282">
        <f t="shared" si="91"/>
        <v>0.42015638575152042</v>
      </c>
      <c r="W131" s="288">
        <v>0.36599999999999999</v>
      </c>
      <c r="X131" s="288">
        <f t="shared" si="92"/>
        <v>0.32878199268738573</v>
      </c>
      <c r="Y131" s="213">
        <v>23020</v>
      </c>
      <c r="Z131" s="439"/>
      <c r="AA131" s="212">
        <v>17741</v>
      </c>
      <c r="AB131" s="212">
        <v>2201</v>
      </c>
      <c r="AC131" s="212">
        <v>70016</v>
      </c>
      <c r="AD131" s="212">
        <v>62846</v>
      </c>
      <c r="AE131" s="212">
        <f t="shared" si="68"/>
        <v>5847</v>
      </c>
      <c r="AF131" s="327">
        <v>14177</v>
      </c>
      <c r="AG131" s="212">
        <v>4979</v>
      </c>
      <c r="AH131" s="216">
        <v>1395</v>
      </c>
      <c r="AI131" s="37">
        <v>568.56846536034857</v>
      </c>
      <c r="AJ131" s="327">
        <v>924.39310937983078</v>
      </c>
      <c r="AK131" s="212">
        <v>352</v>
      </c>
      <c r="AL131" s="213">
        <v>361</v>
      </c>
      <c r="AM131" s="212">
        <v>3849</v>
      </c>
      <c r="AN131" s="212">
        <f t="shared" si="93"/>
        <v>744</v>
      </c>
      <c r="AO131" s="212">
        <v>868</v>
      </c>
      <c r="AP131" s="217">
        <v>262.24864468901376</v>
      </c>
      <c r="AQ131" s="213">
        <v>61</v>
      </c>
      <c r="AR131" s="212">
        <f t="shared" si="94"/>
        <v>5201</v>
      </c>
      <c r="AS131" s="212">
        <v>2667</v>
      </c>
      <c r="AT131" s="213">
        <v>322</v>
      </c>
      <c r="AU131" s="213">
        <v>1323</v>
      </c>
      <c r="AV131" s="212">
        <v>2117</v>
      </c>
      <c r="AW131" s="212">
        <v>4457</v>
      </c>
      <c r="AX131" s="214">
        <f t="shared" si="71"/>
        <v>2379.2486446890139</v>
      </c>
      <c r="AY131" s="212">
        <v>1011</v>
      </c>
      <c r="AZ131" s="436"/>
    </row>
    <row r="132" spans="1:52" x14ac:dyDescent="0.25">
      <c r="A132" s="17"/>
      <c r="B132" s="29">
        <v>1898</v>
      </c>
      <c r="C132" s="43">
        <v>12</v>
      </c>
      <c r="D132" s="431">
        <v>1840</v>
      </c>
      <c r="E132" s="209">
        <v>9129</v>
      </c>
      <c r="F132" s="432">
        <f t="shared" si="82"/>
        <v>9097.0494765741787</v>
      </c>
      <c r="G132" s="437">
        <f t="shared" si="72"/>
        <v>0.99650010697493463</v>
      </c>
      <c r="H132" s="438">
        <f t="shared" ref="H132" si="103">E132-F132</f>
        <v>31.950523425821302</v>
      </c>
      <c r="I132" s="288">
        <f t="shared" si="83"/>
        <v>8.5143788233948886E-2</v>
      </c>
      <c r="J132" s="288">
        <f t="shared" si="84"/>
        <v>0.27401103955841766</v>
      </c>
      <c r="K132" s="288">
        <v>0.27100000000000002</v>
      </c>
      <c r="L132" s="435">
        <f t="shared" si="102"/>
        <v>0.28360926655692403</v>
      </c>
      <c r="M132" s="282">
        <f t="shared" si="85"/>
        <v>7.27802870047453E-2</v>
      </c>
      <c r="N132" s="288">
        <f t="shared" si="86"/>
        <v>0.23606255749770008</v>
      </c>
      <c r="O132" s="288">
        <f t="shared" si="87"/>
        <v>8.7881260648357426E-2</v>
      </c>
      <c r="P132" s="288">
        <f t="shared" si="73"/>
        <v>1.9352810016579954E-2</v>
      </c>
      <c r="Q132" s="288">
        <f t="shared" si="88"/>
        <v>1.375344986200552E-2</v>
      </c>
      <c r="R132" s="288">
        <f t="shared" si="89"/>
        <v>6.035961351552227E-2</v>
      </c>
      <c r="S132" s="288">
        <v>0.33400000000000002</v>
      </c>
      <c r="T132" s="288">
        <v>0.68100000000000005</v>
      </c>
      <c r="U132" s="282">
        <f t="shared" si="90"/>
        <v>0.13048139042936369</v>
      </c>
      <c r="V132" s="282">
        <f t="shared" si="91"/>
        <v>0.41991720331186755</v>
      </c>
      <c r="W132" s="288">
        <v>0.34699999999999998</v>
      </c>
      <c r="X132" s="288">
        <f t="shared" si="92"/>
        <v>0.3107312332056486</v>
      </c>
      <c r="Y132" s="213">
        <v>21740</v>
      </c>
      <c r="Z132" s="439"/>
      <c r="AA132" s="212">
        <v>16955</v>
      </c>
      <c r="AB132" s="212">
        <v>2088</v>
      </c>
      <c r="AC132" s="212">
        <v>69964</v>
      </c>
      <c r="AD132" s="212">
        <v>62661</v>
      </c>
      <c r="AE132" s="212">
        <f t="shared" si="68"/>
        <v>5957</v>
      </c>
      <c r="AF132" s="327">
        <v>13668</v>
      </c>
      <c r="AG132" s="212">
        <v>5092</v>
      </c>
      <c r="AH132" s="216">
        <v>1354</v>
      </c>
      <c r="AI132" s="37">
        <v>589.68754327859278</v>
      </c>
      <c r="AJ132" s="327">
        <v>865.87840947382404</v>
      </c>
      <c r="AK132" s="212">
        <v>299</v>
      </c>
      <c r="AL132" s="213">
        <v>381</v>
      </c>
      <c r="AM132" s="212">
        <v>4223</v>
      </c>
      <c r="AN132" s="212">
        <f t="shared" si="93"/>
        <v>745</v>
      </c>
      <c r="AO132" s="212">
        <v>865</v>
      </c>
      <c r="AP132" s="217">
        <v>252.53860649529045</v>
      </c>
      <c r="AQ132" s="213">
        <v>15</v>
      </c>
      <c r="AR132" s="212">
        <f t="shared" si="94"/>
        <v>5132</v>
      </c>
      <c r="AS132" s="212">
        <v>2069</v>
      </c>
      <c r="AT132" s="213">
        <v>349</v>
      </c>
      <c r="AU132" s="213">
        <v>1346</v>
      </c>
      <c r="AV132" s="212">
        <v>1658</v>
      </c>
      <c r="AW132" s="212">
        <v>4387</v>
      </c>
      <c r="AX132" s="214">
        <f t="shared" si="71"/>
        <v>1910.5386064952904</v>
      </c>
      <c r="AY132" s="212">
        <v>900</v>
      </c>
      <c r="AZ132" s="436"/>
    </row>
    <row r="133" spans="1:52" x14ac:dyDescent="0.25">
      <c r="A133" s="17"/>
      <c r="B133" s="29">
        <v>1897</v>
      </c>
      <c r="C133" s="43">
        <v>12</v>
      </c>
      <c r="D133" s="431">
        <v>1614</v>
      </c>
      <c r="E133" s="209">
        <v>9536</v>
      </c>
      <c r="F133" s="432">
        <f t="shared" si="82"/>
        <v>9676.7937781529345</v>
      </c>
      <c r="G133" s="437">
        <f t="shared" si="72"/>
        <v>1.0147644482123463</v>
      </c>
      <c r="H133" s="438">
        <f t="shared" ref="H133" si="104">F133-E133</f>
        <v>140.79377815293446</v>
      </c>
      <c r="I133" s="288">
        <f t="shared" si="83"/>
        <v>8.6594386142369459E-2</v>
      </c>
      <c r="J133" s="288">
        <f t="shared" si="84"/>
        <v>0.25045712196013897</v>
      </c>
      <c r="K133" s="288">
        <v>0.29199999999999998</v>
      </c>
      <c r="L133" s="435">
        <f t="shared" si="102"/>
        <v>0.30420921818303237</v>
      </c>
      <c r="M133" s="282">
        <f t="shared" si="85"/>
        <v>7.4740801618409403E-2</v>
      </c>
      <c r="N133" s="288">
        <f t="shared" si="86"/>
        <v>0.21804717498628634</v>
      </c>
      <c r="O133" s="288">
        <f t="shared" si="87"/>
        <v>8.2287953583067439E-2</v>
      </c>
      <c r="P133" s="288">
        <f t="shared" si="73"/>
        <v>1.7416866860538626E-2</v>
      </c>
      <c r="Q133" s="288">
        <f t="shared" si="88"/>
        <v>1.6822088133113915E-2</v>
      </c>
      <c r="R133" s="288">
        <f t="shared" si="89"/>
        <v>5.8936022253129348E-2</v>
      </c>
      <c r="S133" s="288">
        <v>0.35399999999999998</v>
      </c>
      <c r="T133" s="288">
        <v>0.74</v>
      </c>
      <c r="U133" s="282">
        <f t="shared" si="90"/>
        <v>0.15071437602731066</v>
      </c>
      <c r="V133" s="282">
        <f t="shared" si="91"/>
        <v>0.43591150118851707</v>
      </c>
      <c r="W133" s="288">
        <v>0.38600000000000001</v>
      </c>
      <c r="X133" s="288">
        <f t="shared" si="92"/>
        <v>0.34574535339486662</v>
      </c>
      <c r="Y133" s="213">
        <v>21876</v>
      </c>
      <c r="Z133" s="439"/>
      <c r="AA133" s="212">
        <v>16522</v>
      </c>
      <c r="AB133" s="212">
        <v>2322</v>
      </c>
      <c r="AC133" s="212">
        <v>63272</v>
      </c>
      <c r="AD133" s="212">
        <v>56663</v>
      </c>
      <c r="AE133" s="212">
        <f t="shared" si="68"/>
        <v>5479</v>
      </c>
      <c r="AF133" s="327">
        <v>12868</v>
      </c>
      <c r="AG133" s="212">
        <v>4729</v>
      </c>
      <c r="AH133" s="216">
        <v>1102</v>
      </c>
      <c r="AI133" s="37">
        <v>535.61242477762403</v>
      </c>
      <c r="AJ133" s="327">
        <v>653.28555170632944</v>
      </c>
      <c r="AK133" s="212">
        <v>368</v>
      </c>
      <c r="AL133" s="213">
        <v>401</v>
      </c>
      <c r="AM133" s="212">
        <v>3729</v>
      </c>
      <c r="AN133" s="212">
        <f t="shared" si="93"/>
        <v>741</v>
      </c>
      <c r="AO133" s="212">
        <v>750</v>
      </c>
      <c r="AP133" s="217">
        <v>223.1312725831834</v>
      </c>
      <c r="AQ133" s="213">
        <v>8</v>
      </c>
      <c r="AR133" s="212">
        <f t="shared" si="94"/>
        <v>4770</v>
      </c>
      <c r="AS133" s="212">
        <v>2705</v>
      </c>
      <c r="AT133" s="213">
        <v>332</v>
      </c>
      <c r="AU133" s="213">
        <v>1130</v>
      </c>
      <c r="AV133" s="212">
        <v>1577</v>
      </c>
      <c r="AW133" s="212">
        <v>4029</v>
      </c>
      <c r="AX133" s="214">
        <f t="shared" si="71"/>
        <v>1800.1312725831833</v>
      </c>
      <c r="AY133" s="212">
        <v>964</v>
      </c>
      <c r="AZ133" s="436"/>
    </row>
    <row r="134" spans="1:52" x14ac:dyDescent="0.25">
      <c r="A134" s="17"/>
      <c r="B134" s="29">
        <v>1896</v>
      </c>
      <c r="C134" s="43">
        <v>12</v>
      </c>
      <c r="D134" s="431">
        <v>1584</v>
      </c>
      <c r="E134" s="209">
        <v>9560</v>
      </c>
      <c r="F134" s="432">
        <f t="shared" si="82"/>
        <v>9458.6937829213421</v>
      </c>
      <c r="G134" s="437">
        <f t="shared" si="72"/>
        <v>0.98940311536834125</v>
      </c>
      <c r="H134" s="438">
        <f t="shared" ref="H134:H144" si="105">E134-F134</f>
        <v>101.30621707865794</v>
      </c>
      <c r="I134" s="288">
        <f t="shared" si="83"/>
        <v>8.8221115217740634E-2</v>
      </c>
      <c r="J134" s="288">
        <f t="shared" si="84"/>
        <v>0.25498118991221957</v>
      </c>
      <c r="K134" s="288">
        <v>0.28999999999999998</v>
      </c>
      <c r="L134" s="435">
        <f t="shared" si="102"/>
        <v>0.30159685569090389</v>
      </c>
      <c r="M134" s="282">
        <f t="shared" si="85"/>
        <v>7.8000964165193643E-2</v>
      </c>
      <c r="N134" s="288">
        <f t="shared" si="86"/>
        <v>0.22530305141423992</v>
      </c>
      <c r="O134" s="288">
        <f t="shared" si="87"/>
        <v>9.6166810180157242E-2</v>
      </c>
      <c r="P134" s="288">
        <f t="shared" si="73"/>
        <v>1.9893941828699985E-2</v>
      </c>
      <c r="Q134" s="288">
        <f t="shared" si="88"/>
        <v>1.8763643119223444E-2</v>
      </c>
      <c r="R134" s="288">
        <f t="shared" si="89"/>
        <v>5.6612566286357059E-2</v>
      </c>
      <c r="S134" s="288">
        <v>0.35399999999999998</v>
      </c>
      <c r="T134" s="288">
        <v>0.74199999999999999</v>
      </c>
      <c r="U134" s="282">
        <f t="shared" si="90"/>
        <v>0.15362365418608387</v>
      </c>
      <c r="V134" s="282">
        <f t="shared" si="91"/>
        <v>0.44401096094003994</v>
      </c>
      <c r="W134" s="288">
        <v>0.38700000000000001</v>
      </c>
      <c r="X134" s="288">
        <f t="shared" si="92"/>
        <v>0.34599067973646153</v>
      </c>
      <c r="Y134" s="213">
        <v>21531</v>
      </c>
      <c r="Z134" s="439"/>
      <c r="AA134" s="212">
        <v>16141</v>
      </c>
      <c r="AB134" s="212">
        <v>2166</v>
      </c>
      <c r="AC134" s="212">
        <v>62230</v>
      </c>
      <c r="AD134" s="212">
        <v>55577</v>
      </c>
      <c r="AE134" s="212">
        <f t="shared" si="68"/>
        <v>5490</v>
      </c>
      <c r="AF134" s="327">
        <v>12565</v>
      </c>
      <c r="AG134" s="212">
        <v>4854</v>
      </c>
      <c r="AH134" s="216">
        <v>1238</v>
      </c>
      <c r="AI134" s="37">
        <v>528.92595050229534</v>
      </c>
      <c r="AJ134" s="327">
        <v>849.66631150365879</v>
      </c>
      <c r="AK134" s="212">
        <v>404</v>
      </c>
      <c r="AL134" s="213">
        <v>411</v>
      </c>
      <c r="AM134" s="212">
        <v>3523</v>
      </c>
      <c r="AN134" s="212">
        <f t="shared" si="93"/>
        <v>770</v>
      </c>
      <c r="AO134" s="212">
        <v>636</v>
      </c>
      <c r="AP134" s="217">
        <v>260.56758998896589</v>
      </c>
      <c r="AQ134" s="213">
        <v>4</v>
      </c>
      <c r="AR134" s="212">
        <f t="shared" si="94"/>
        <v>4851</v>
      </c>
      <c r="AS134" s="212">
        <v>3059</v>
      </c>
      <c r="AT134" s="213">
        <v>355</v>
      </c>
      <c r="AU134" s="213">
        <v>1163</v>
      </c>
      <c r="AV134" s="212">
        <v>1810</v>
      </c>
      <c r="AW134" s="212">
        <v>4081</v>
      </c>
      <c r="AX134" s="214">
        <f t="shared" si="71"/>
        <v>2070.5675899889657</v>
      </c>
      <c r="AY134" s="212">
        <v>1006</v>
      </c>
      <c r="AZ134" s="436"/>
    </row>
    <row r="135" spans="1:52" x14ac:dyDescent="0.25">
      <c r="A135" s="17"/>
      <c r="B135" s="29">
        <v>1895</v>
      </c>
      <c r="C135" s="43">
        <v>12</v>
      </c>
      <c r="D135" s="431">
        <v>1594</v>
      </c>
      <c r="E135" s="209">
        <v>10514</v>
      </c>
      <c r="F135" s="432">
        <f t="shared" si="82"/>
        <v>10297.880375129727</v>
      </c>
      <c r="G135" s="440">
        <f t="shared" si="72"/>
        <v>0.97944458580271332</v>
      </c>
      <c r="H135" s="438">
        <f t="shared" si="105"/>
        <v>216.11962487027267</v>
      </c>
      <c r="I135" s="288">
        <f t="shared" si="83"/>
        <v>9.1044940462145882E-2</v>
      </c>
      <c r="J135" s="288">
        <f t="shared" si="84"/>
        <v>0.2549892065729768</v>
      </c>
      <c r="K135" s="288">
        <v>0.29599999999999999</v>
      </c>
      <c r="L135" s="435">
        <f t="shared" si="102"/>
        <v>0.30730387239899659</v>
      </c>
      <c r="M135" s="282">
        <f t="shared" si="85"/>
        <v>8.0537335032167742E-2</v>
      </c>
      <c r="N135" s="288">
        <f t="shared" si="86"/>
        <v>0.23846865500682848</v>
      </c>
      <c r="O135" s="288">
        <f t="shared" si="87"/>
        <v>8.3723377313434072E-2</v>
      </c>
      <c r="P135" s="288">
        <f t="shared" si="73"/>
        <v>1.8907397794661256E-2</v>
      </c>
      <c r="Q135" s="288">
        <f t="shared" si="88"/>
        <v>2.1498744438080974E-2</v>
      </c>
      <c r="R135" s="288">
        <f t="shared" si="89"/>
        <v>5.6958142607710822E-2</v>
      </c>
      <c r="S135" s="288">
        <v>0.36099999999999999</v>
      </c>
      <c r="T135" s="288">
        <v>0.76100000000000001</v>
      </c>
      <c r="U135" s="282">
        <f t="shared" si="90"/>
        <v>0.16538467588441633</v>
      </c>
      <c r="V135" s="282">
        <f t="shared" si="91"/>
        <v>0.46319221111062159</v>
      </c>
      <c r="W135" s="288">
        <v>0.4</v>
      </c>
      <c r="X135" s="288">
        <f t="shared" si="92"/>
        <v>0.35705409529202647</v>
      </c>
      <c r="Y135" s="213">
        <v>22699</v>
      </c>
      <c r="Z135" s="439"/>
      <c r="AA135" s="212">
        <v>16827</v>
      </c>
      <c r="AB135" s="212">
        <v>2414</v>
      </c>
      <c r="AC135" s="212">
        <v>63573</v>
      </c>
      <c r="AD135" s="212">
        <v>56788</v>
      </c>
      <c r="AE135" s="212">
        <f t="shared" si="68"/>
        <v>5788</v>
      </c>
      <c r="AF135" s="327">
        <v>12928</v>
      </c>
      <c r="AG135" s="212">
        <v>5120</v>
      </c>
      <c r="AH135" s="216">
        <v>1202</v>
      </c>
      <c r="AI135" s="37">
        <v>489.87116471412924</v>
      </c>
      <c r="AJ135" s="327">
        <v>753.66470925624765</v>
      </c>
      <c r="AK135" s="212">
        <v>488</v>
      </c>
      <c r="AL135" s="213">
        <v>396</v>
      </c>
      <c r="AM135" s="212">
        <v>3621</v>
      </c>
      <c r="AN135" s="212">
        <f t="shared" si="93"/>
        <v>794</v>
      </c>
      <c r="AO135" s="212">
        <v>668</v>
      </c>
      <c r="AP135" s="217">
        <v>205.43694163763979</v>
      </c>
      <c r="AQ135" s="213">
        <v>4</v>
      </c>
      <c r="AR135" s="212">
        <f t="shared" si="94"/>
        <v>5413</v>
      </c>
      <c r="AS135" s="212">
        <v>2896</v>
      </c>
      <c r="AT135" s="213">
        <v>394</v>
      </c>
      <c r="AU135" s="213">
        <v>997</v>
      </c>
      <c r="AV135" s="212">
        <v>1695</v>
      </c>
      <c r="AW135" s="212">
        <v>4619</v>
      </c>
      <c r="AX135" s="214">
        <f t="shared" si="71"/>
        <v>1900.4369416376398</v>
      </c>
      <c r="AY135" s="212">
        <v>997</v>
      </c>
      <c r="AZ135" s="436"/>
    </row>
    <row r="136" spans="1:52" x14ac:dyDescent="0.25">
      <c r="A136" s="17"/>
      <c r="B136" s="29">
        <v>1894</v>
      </c>
      <c r="C136" s="43">
        <v>12</v>
      </c>
      <c r="D136" s="431">
        <v>1596</v>
      </c>
      <c r="E136" s="209">
        <v>11796</v>
      </c>
      <c r="F136" s="432">
        <f t="shared" si="82"/>
        <v>11524.101672470391</v>
      </c>
      <c r="G136" s="440">
        <f t="shared" si="72"/>
        <v>0.97694995527894124</v>
      </c>
      <c r="H136" s="438">
        <f t="shared" si="105"/>
        <v>271.89832752960865</v>
      </c>
      <c r="I136" s="288">
        <f t="shared" si="83"/>
        <v>9.9256192009815197E-2</v>
      </c>
      <c r="J136" s="288">
        <f t="shared" si="84"/>
        <v>0.25837358776797476</v>
      </c>
      <c r="K136" s="288">
        <v>0.309</v>
      </c>
      <c r="L136" s="435">
        <f t="shared" si="102"/>
        <v>0.3177292960996918</v>
      </c>
      <c r="M136" s="282">
        <f t="shared" si="85"/>
        <v>9.0023771183191478E-2</v>
      </c>
      <c r="N136" s="288">
        <f t="shared" si="86"/>
        <v>0.23006906463331869</v>
      </c>
      <c r="O136" s="288">
        <f t="shared" si="87"/>
        <v>8.3716134617607407E-2</v>
      </c>
      <c r="P136" s="288">
        <f t="shared" si="73"/>
        <v>1.9906448891956138E-2</v>
      </c>
      <c r="Q136" s="288">
        <f t="shared" si="88"/>
        <v>2.5110782865583457E-2</v>
      </c>
      <c r="R136" s="288">
        <f t="shared" si="89"/>
        <v>5.1115711985277201E-2</v>
      </c>
      <c r="S136" s="288">
        <v>0.379</v>
      </c>
      <c r="T136" s="288">
        <v>0.81399999999999995</v>
      </c>
      <c r="U136" s="282">
        <f t="shared" si="90"/>
        <v>0.18090637221072003</v>
      </c>
      <c r="V136" s="282">
        <f t="shared" si="91"/>
        <v>0.4709170026747575</v>
      </c>
      <c r="W136" s="288">
        <v>0.435</v>
      </c>
      <c r="X136" s="288">
        <f t="shared" si="92"/>
        <v>0.38415765662142476</v>
      </c>
      <c r="Y136" s="213">
        <v>25049</v>
      </c>
      <c r="Z136" s="439"/>
      <c r="AA136" s="212">
        <v>17809</v>
      </c>
      <c r="AB136" s="212">
        <v>2753</v>
      </c>
      <c r="AC136" s="212">
        <v>65205</v>
      </c>
      <c r="AD136" s="212">
        <v>57577</v>
      </c>
      <c r="AE136" s="212">
        <f t="shared" si="68"/>
        <v>6472</v>
      </c>
      <c r="AF136" s="327">
        <v>13127</v>
      </c>
      <c r="AG136" s="212">
        <v>5870</v>
      </c>
      <c r="AH136" s="216">
        <v>1298</v>
      </c>
      <c r="AI136" s="37">
        <v>456.1864184206238</v>
      </c>
      <c r="AJ136" s="327">
        <v>829.77702854070003</v>
      </c>
      <c r="AK136" s="212">
        <v>629</v>
      </c>
      <c r="AL136" s="213">
        <v>488</v>
      </c>
      <c r="AM136" s="212">
        <v>3333</v>
      </c>
      <c r="AN136" s="212">
        <f t="shared" si="93"/>
        <v>910</v>
      </c>
      <c r="AO136" s="212">
        <v>602</v>
      </c>
      <c r="AP136" s="217">
        <v>254.00545603644807</v>
      </c>
      <c r="AQ136" s="213">
        <v>3</v>
      </c>
      <c r="AR136" s="212">
        <f t="shared" si="94"/>
        <v>5763</v>
      </c>
      <c r="AS136" s="212">
        <v>3147</v>
      </c>
      <c r="AT136" s="213">
        <v>419</v>
      </c>
      <c r="AU136" s="213">
        <v>1156</v>
      </c>
      <c r="AV136" s="212">
        <v>1843</v>
      </c>
      <c r="AW136" s="212">
        <v>4853</v>
      </c>
      <c r="AX136" s="214">
        <f t="shared" si="71"/>
        <v>2097.0054560364479</v>
      </c>
      <c r="AY136" s="212">
        <v>1300</v>
      </c>
      <c r="AZ136" s="436"/>
    </row>
    <row r="137" spans="1:52" x14ac:dyDescent="0.25">
      <c r="A137" s="17"/>
      <c r="B137" s="29">
        <v>1893</v>
      </c>
      <c r="C137" s="43">
        <v>12</v>
      </c>
      <c r="D137" s="431">
        <v>1570</v>
      </c>
      <c r="E137" s="209">
        <v>10315</v>
      </c>
      <c r="F137" s="432">
        <f t="shared" ref="F137:F154" si="106">((((2/3)+((L137+W137+T137+U137+I137+S137+M137-(1-Q137)-R137-O137)/20))*(AO137*3+AS137*4/3+Y137+(AG137+AW137)*5/6+(AL137+AQ137+AT137)*1/6-AH137*3/2-AI137*7/6-AV137-AU137*2/3-AK137*1/2-AM137*1/3)-(((1/3)-((L137+W137+T137+Q137+N137+S137+J137+V137+M137)/20))*(AH137*17/6+AI137*2+AV137*4/3+AU137*5/6+AM137*1/2+AP137*1/3-AK137*3/2-AO137*1/3-AG137*1/6))))/2</f>
        <v>9964.6040668852365</v>
      </c>
      <c r="G137" s="440">
        <f t="shared" si="72"/>
        <v>0.96603044758945578</v>
      </c>
      <c r="H137" s="438">
        <f t="shared" si="105"/>
        <v>350.39593311476347</v>
      </c>
      <c r="I137" s="288">
        <f t="shared" ref="I137:I154" si="107">AE137/AC137</f>
        <v>0.10650125628140704</v>
      </c>
      <c r="J137" s="288">
        <f t="shared" ref="J137:J154" si="108">AE137/Y137</f>
        <v>0.31421423276501109</v>
      </c>
      <c r="K137" s="288">
        <v>0.28000000000000003</v>
      </c>
      <c r="L137" s="435">
        <f t="shared" si="102"/>
        <v>0.28804166452832908</v>
      </c>
      <c r="M137" s="282">
        <f t="shared" ref="M137:M154" si="109">AG137/AC137</f>
        <v>9.6466708542713567E-2</v>
      </c>
      <c r="N137" s="288">
        <f t="shared" ref="N137:N154" si="110">AR137/Y137</f>
        <v>0.26148999258710154</v>
      </c>
      <c r="O137" s="288">
        <f t="shared" ref="O137:O154" si="111">AX137/Y137</f>
        <v>8.6448101034988012E-2</v>
      </c>
      <c r="P137" s="288">
        <f t="shared" si="73"/>
        <v>1.9912060301507536E-2</v>
      </c>
      <c r="Q137" s="288">
        <f t="shared" ref="Q137:Q154" si="112">AK137/Y137</f>
        <v>2.1312083024462566E-2</v>
      </c>
      <c r="R137" s="288">
        <f t="shared" ref="R137:R154" si="113">AM137/AC137</f>
        <v>5.2465452261306535E-2</v>
      </c>
      <c r="S137" s="288">
        <v>0.35599999999999998</v>
      </c>
      <c r="T137" s="288">
        <v>0.73599999999999999</v>
      </c>
      <c r="U137" s="282">
        <f t="shared" ref="U137:U154" si="114">E137/AC137</f>
        <v>0.161981783919598</v>
      </c>
      <c r="V137" s="282">
        <f t="shared" ref="V137:V154" si="115">E137/Y137</f>
        <v>0.47790029651593774</v>
      </c>
      <c r="W137" s="288">
        <v>0.379</v>
      </c>
      <c r="X137" s="288">
        <f t="shared" ref="X137:X154" si="116">Y137/AC137</f>
        <v>0.33894472361809047</v>
      </c>
      <c r="Y137" s="213">
        <v>21584</v>
      </c>
      <c r="Z137" s="439"/>
      <c r="AA137" s="212">
        <v>15913</v>
      </c>
      <c r="AB137" s="212">
        <v>2197</v>
      </c>
      <c r="AC137" s="212">
        <v>63680</v>
      </c>
      <c r="AD137" s="212">
        <v>56898</v>
      </c>
      <c r="AE137" s="212">
        <f t="shared" ref="AE137:AE154" si="117">AG137+AO137</f>
        <v>6782</v>
      </c>
      <c r="AF137" s="327">
        <v>12209</v>
      </c>
      <c r="AG137" s="212">
        <v>6143</v>
      </c>
      <c r="AH137" s="216">
        <v>1268</v>
      </c>
      <c r="AI137" s="37">
        <v>551.48875354345705</v>
      </c>
      <c r="AJ137" s="327">
        <v>877.62647956267665</v>
      </c>
      <c r="AK137" s="212">
        <v>460</v>
      </c>
      <c r="AL137" s="213">
        <v>521</v>
      </c>
      <c r="AM137" s="212">
        <v>3341</v>
      </c>
      <c r="AN137" s="212">
        <f t="shared" ref="AN137:AN154" si="118">AL137+AQ137+AT137</f>
        <v>1063</v>
      </c>
      <c r="AO137" s="212">
        <v>639</v>
      </c>
      <c r="AP137" s="217">
        <v>251.89581273918117</v>
      </c>
      <c r="AQ137" s="213">
        <v>6</v>
      </c>
      <c r="AR137" s="212">
        <f t="shared" ref="AR137:AR154" si="119">AL137+AQ137+AT137+AW137</f>
        <v>5644</v>
      </c>
      <c r="AS137" s="212">
        <v>2750</v>
      </c>
      <c r="AT137" s="213">
        <v>536</v>
      </c>
      <c r="AU137" s="37">
        <v>1406.8543916119127</v>
      </c>
      <c r="AV137" s="212">
        <v>1614</v>
      </c>
      <c r="AW137" s="212">
        <v>4581</v>
      </c>
      <c r="AX137" s="214">
        <f t="shared" ref="AX137:AX154" si="120">AP137+AV137</f>
        <v>1865.8958127391811</v>
      </c>
      <c r="AY137" s="212">
        <v>1047</v>
      </c>
      <c r="AZ137" s="436"/>
    </row>
    <row r="138" spans="1:52" x14ac:dyDescent="0.25">
      <c r="A138" s="17"/>
      <c r="B138" s="29">
        <v>1892</v>
      </c>
      <c r="C138" s="43">
        <v>12</v>
      </c>
      <c r="D138" s="431">
        <v>1836</v>
      </c>
      <c r="E138" s="209">
        <v>9388</v>
      </c>
      <c r="F138" s="432">
        <f t="shared" si="106"/>
        <v>9269.6443075215593</v>
      </c>
      <c r="G138" s="437">
        <f t="shared" ref="G138:G154" si="121">F138/E138</f>
        <v>0.98739287468273962</v>
      </c>
      <c r="H138" s="438">
        <f t="shared" si="105"/>
        <v>118.35569247844069</v>
      </c>
      <c r="I138" s="288">
        <f t="shared" si="107"/>
        <v>9.5432981661120159E-2</v>
      </c>
      <c r="J138" s="288">
        <f t="shared" si="108"/>
        <v>0.32211653362649967</v>
      </c>
      <c r="K138" s="288">
        <v>0.245</v>
      </c>
      <c r="L138" s="435">
        <f t="shared" si="102"/>
        <v>0.26250886709086624</v>
      </c>
      <c r="M138" s="282">
        <f t="shared" si="109"/>
        <v>8.7488493946045465E-2</v>
      </c>
      <c r="N138" s="288">
        <f t="shared" si="110"/>
        <v>0.3312939152048181</v>
      </c>
      <c r="O138" s="288">
        <f t="shared" si="111"/>
        <v>0.10277193872046959</v>
      </c>
      <c r="P138" s="288">
        <f t="shared" ref="P138:P154" si="122">AH138/AC138</f>
        <v>1.8961976917085604E-2</v>
      </c>
      <c r="Q138" s="288">
        <f t="shared" si="112"/>
        <v>1.9932125615410353E-2</v>
      </c>
      <c r="R138" s="288">
        <f t="shared" si="113"/>
        <v>8.4571266728032293E-2</v>
      </c>
      <c r="S138" s="288">
        <v>0.317</v>
      </c>
      <c r="T138" s="288">
        <v>0.64400000000000002</v>
      </c>
      <c r="U138" s="282">
        <f t="shared" si="114"/>
        <v>0.13294625787722156</v>
      </c>
      <c r="V138" s="282">
        <f t="shared" si="115"/>
        <v>0.44873572008986184</v>
      </c>
      <c r="W138" s="288">
        <v>0.32800000000000001</v>
      </c>
      <c r="X138" s="288">
        <f t="shared" si="116"/>
        <v>0.29626849819443463</v>
      </c>
      <c r="Y138" s="213">
        <v>20921</v>
      </c>
      <c r="Z138" s="439"/>
      <c r="AA138" s="212">
        <v>15643</v>
      </c>
      <c r="AB138" s="212">
        <v>2007</v>
      </c>
      <c r="AC138" s="212">
        <v>70615</v>
      </c>
      <c r="AD138" s="212">
        <v>63876</v>
      </c>
      <c r="AE138" s="212">
        <f t="shared" si="117"/>
        <v>6739</v>
      </c>
      <c r="AF138" s="327">
        <v>12209</v>
      </c>
      <c r="AG138" s="212">
        <v>6178</v>
      </c>
      <c r="AH138" s="216">
        <v>1339</v>
      </c>
      <c r="AI138" s="37">
        <v>514.85025646996428</v>
      </c>
      <c r="AJ138" s="327">
        <v>848.40812958309323</v>
      </c>
      <c r="AK138" s="212">
        <v>417</v>
      </c>
      <c r="AL138" s="213">
        <v>603</v>
      </c>
      <c r="AM138" s="212">
        <v>5972</v>
      </c>
      <c r="AN138" s="212">
        <f t="shared" si="118"/>
        <v>1351</v>
      </c>
      <c r="AO138" s="212">
        <v>561</v>
      </c>
      <c r="AP138" s="217">
        <v>273.09172997094441</v>
      </c>
      <c r="AQ138" s="213">
        <v>1</v>
      </c>
      <c r="AR138" s="212">
        <f t="shared" si="119"/>
        <v>6931</v>
      </c>
      <c r="AS138" s="212">
        <v>3198</v>
      </c>
      <c r="AT138" s="213">
        <v>747</v>
      </c>
      <c r="AU138" s="37">
        <v>1559.8881171194305</v>
      </c>
      <c r="AV138" s="212">
        <v>1877</v>
      </c>
      <c r="AW138" s="212">
        <v>5580</v>
      </c>
      <c r="AX138" s="214">
        <f t="shared" si="120"/>
        <v>2150.0917299709445</v>
      </c>
      <c r="AY138" s="212">
        <v>1010</v>
      </c>
      <c r="AZ138" s="436"/>
    </row>
    <row r="139" spans="1:52" x14ac:dyDescent="0.25">
      <c r="A139" s="17"/>
      <c r="B139" s="29">
        <v>1891</v>
      </c>
      <c r="C139" s="43">
        <v>17</v>
      </c>
      <c r="D139" s="431">
        <v>2216</v>
      </c>
      <c r="E139" s="209">
        <v>12635</v>
      </c>
      <c r="F139" s="432">
        <f t="shared" si="106"/>
        <v>12362.915519601183</v>
      </c>
      <c r="G139" s="440">
        <f t="shared" si="121"/>
        <v>0.97846581081133233</v>
      </c>
      <c r="H139" s="438">
        <f t="shared" si="105"/>
        <v>272.08448039881659</v>
      </c>
      <c r="I139" s="288">
        <f t="shared" si="107"/>
        <v>0.10406091370558376</v>
      </c>
      <c r="J139" s="288">
        <f t="shared" si="108"/>
        <v>0.33867758044531221</v>
      </c>
      <c r="K139" s="288">
        <v>0.254</v>
      </c>
      <c r="L139" s="435">
        <f t="shared" si="102"/>
        <v>0.27269276867797987</v>
      </c>
      <c r="M139" s="282">
        <f t="shared" si="109"/>
        <v>9.2697277341947396E-2</v>
      </c>
      <c r="N139" s="288">
        <f t="shared" si="110"/>
        <v>0.33991664476401456</v>
      </c>
      <c r="O139" s="288">
        <f t="shared" si="111"/>
        <v>0.10523331619805672</v>
      </c>
      <c r="P139" s="288">
        <f t="shared" si="122"/>
        <v>1.8481772035071526E-2</v>
      </c>
      <c r="Q139" s="288">
        <f t="shared" si="112"/>
        <v>2.196523110426914E-2</v>
      </c>
      <c r="R139" s="288">
        <f t="shared" si="113"/>
        <v>8.8324873096446696E-2</v>
      </c>
      <c r="S139" s="288">
        <v>0.33100000000000002</v>
      </c>
      <c r="T139" s="288">
        <v>0.67400000000000004</v>
      </c>
      <c r="U139" s="282">
        <f t="shared" si="114"/>
        <v>0.14576603599446239</v>
      </c>
      <c r="V139" s="282">
        <f t="shared" si="115"/>
        <v>0.47441144444861638</v>
      </c>
      <c r="W139" s="288">
        <v>0.34300000000000003</v>
      </c>
      <c r="X139" s="288">
        <f t="shared" si="116"/>
        <v>0.30725657591139827</v>
      </c>
      <c r="Y139" s="213">
        <v>26633</v>
      </c>
      <c r="Z139" s="439"/>
      <c r="AA139" s="212">
        <v>19709</v>
      </c>
      <c r="AB139" s="212">
        <v>2631</v>
      </c>
      <c r="AC139" s="212">
        <v>86680</v>
      </c>
      <c r="AD139" s="212">
        <v>77660</v>
      </c>
      <c r="AE139" s="212">
        <f t="shared" si="117"/>
        <v>9020</v>
      </c>
      <c r="AF139" s="327">
        <v>15224</v>
      </c>
      <c r="AG139" s="212">
        <v>8035</v>
      </c>
      <c r="AH139" s="216">
        <v>1602</v>
      </c>
      <c r="AI139" s="37">
        <v>711.205845624522</v>
      </c>
      <c r="AJ139" s="327">
        <v>1081.1242996438336</v>
      </c>
      <c r="AK139" s="212">
        <v>585</v>
      </c>
      <c r="AL139" s="213">
        <v>1013</v>
      </c>
      <c r="AM139" s="212">
        <v>7656</v>
      </c>
      <c r="AN139" s="212">
        <f t="shared" si="118"/>
        <v>2000</v>
      </c>
      <c r="AO139" s="212">
        <v>985</v>
      </c>
      <c r="AP139" s="217">
        <v>320.67891030284466</v>
      </c>
      <c r="AQ139" s="213">
        <v>6</v>
      </c>
      <c r="AR139" s="212">
        <f t="shared" si="119"/>
        <v>9053</v>
      </c>
      <c r="AS139" s="212">
        <v>4163</v>
      </c>
      <c r="AT139" s="213">
        <v>981</v>
      </c>
      <c r="AU139" s="37">
        <v>1825.9609481002624</v>
      </c>
      <c r="AV139" s="212">
        <v>2482</v>
      </c>
      <c r="AW139" s="212">
        <v>7053</v>
      </c>
      <c r="AX139" s="214">
        <f t="shared" si="120"/>
        <v>2802.6789103028445</v>
      </c>
      <c r="AY139" s="212">
        <v>1269</v>
      </c>
      <c r="AZ139" s="436"/>
    </row>
    <row r="140" spans="1:52" x14ac:dyDescent="0.25">
      <c r="A140" s="17"/>
      <c r="B140" s="29">
        <v>1890</v>
      </c>
      <c r="C140" s="43">
        <v>25</v>
      </c>
      <c r="D140" s="431">
        <v>3218</v>
      </c>
      <c r="E140" s="209">
        <v>19383</v>
      </c>
      <c r="F140" s="432">
        <f t="shared" si="106"/>
        <v>19465.260047580992</v>
      </c>
      <c r="G140" s="437">
        <f t="shared" si="121"/>
        <v>1.0042439275437751</v>
      </c>
      <c r="H140" s="438">
        <f t="shared" ref="H140" si="123">F140-E140</f>
        <v>82.26004758099225</v>
      </c>
      <c r="I140" s="288">
        <f t="shared" si="107"/>
        <v>0.10345182487530678</v>
      </c>
      <c r="J140" s="288">
        <f t="shared" si="108"/>
        <v>0.32861382154712804</v>
      </c>
      <c r="K140" s="288">
        <v>0.26</v>
      </c>
      <c r="L140" s="435">
        <f t="shared" si="102"/>
        <v>0.26876148130544358</v>
      </c>
      <c r="M140" s="282">
        <f t="shared" si="109"/>
        <v>9.2811337186287701E-2</v>
      </c>
      <c r="N140" s="288">
        <f t="shared" si="110"/>
        <v>0.35011568252690878</v>
      </c>
      <c r="O140" s="288">
        <f t="shared" si="111"/>
        <v>0.1127018369311652</v>
      </c>
      <c r="P140" s="288">
        <f t="shared" si="122"/>
        <v>1.8787111075924314E-2</v>
      </c>
      <c r="Q140" s="288">
        <f t="shared" si="112"/>
        <v>1.921335881702042E-2</v>
      </c>
      <c r="R140" s="288">
        <f t="shared" si="113"/>
        <v>5.2149473517536217E-2</v>
      </c>
      <c r="S140" s="288">
        <v>0.33700000000000002</v>
      </c>
      <c r="T140" s="288">
        <v>0.68799999999999994</v>
      </c>
      <c r="U140" s="282">
        <f t="shared" si="114"/>
        <v>0.15345578339007204</v>
      </c>
      <c r="V140" s="282">
        <f t="shared" si="115"/>
        <v>0.48745096066794086</v>
      </c>
      <c r="W140" s="288">
        <v>0.35099999999999998</v>
      </c>
      <c r="X140" s="288">
        <f t="shared" si="116"/>
        <v>0.31481276225160321</v>
      </c>
      <c r="Y140" s="213">
        <v>39764</v>
      </c>
      <c r="Z140" s="439"/>
      <c r="AA140" s="212">
        <v>29472</v>
      </c>
      <c r="AB140" s="212">
        <v>4210</v>
      </c>
      <c r="AC140" s="212">
        <v>126310</v>
      </c>
      <c r="AD140" s="212">
        <v>113243</v>
      </c>
      <c r="AE140" s="212">
        <f t="shared" si="117"/>
        <v>13067</v>
      </c>
      <c r="AF140" s="327">
        <v>22603</v>
      </c>
      <c r="AG140" s="212">
        <v>11723</v>
      </c>
      <c r="AH140" s="216">
        <v>2373</v>
      </c>
      <c r="AI140" s="37">
        <v>923.90181955341961</v>
      </c>
      <c r="AJ140" s="327">
        <v>1465.4295914027205</v>
      </c>
      <c r="AK140" s="212">
        <v>764</v>
      </c>
      <c r="AL140" s="213">
        <v>1598</v>
      </c>
      <c r="AM140" s="212">
        <v>6587</v>
      </c>
      <c r="AN140" s="212">
        <f t="shared" si="118"/>
        <v>3226</v>
      </c>
      <c r="AO140" s="212">
        <v>1344</v>
      </c>
      <c r="AP140" s="217">
        <v>415.47584373085249</v>
      </c>
      <c r="AQ140" s="213">
        <v>23</v>
      </c>
      <c r="AR140" s="212">
        <f t="shared" si="119"/>
        <v>13922</v>
      </c>
      <c r="AS140" s="212">
        <v>6851</v>
      </c>
      <c r="AT140" s="213">
        <v>1605</v>
      </c>
      <c r="AU140" s="37">
        <v>2600.8897780902539</v>
      </c>
      <c r="AV140" s="212">
        <v>4066</v>
      </c>
      <c r="AW140" s="212">
        <v>10696</v>
      </c>
      <c r="AX140" s="214">
        <f t="shared" si="120"/>
        <v>4481.4758437308528</v>
      </c>
      <c r="AY140" s="212">
        <v>1895</v>
      </c>
      <c r="AZ140" s="436"/>
    </row>
    <row r="141" spans="1:52" x14ac:dyDescent="0.25">
      <c r="A141" s="17"/>
      <c r="B141" s="29">
        <v>1889</v>
      </c>
      <c r="C141" s="43">
        <v>16</v>
      </c>
      <c r="D141" s="431">
        <v>2176</v>
      </c>
      <c r="E141" s="209">
        <v>12986</v>
      </c>
      <c r="F141" s="432">
        <f t="shared" si="106"/>
        <v>12705.678057667235</v>
      </c>
      <c r="G141" s="440">
        <f t="shared" si="121"/>
        <v>0.97841352669545933</v>
      </c>
      <c r="H141" s="438">
        <f t="shared" si="105"/>
        <v>280.32194233276459</v>
      </c>
      <c r="I141" s="288">
        <f t="shared" si="107"/>
        <v>9.5502229370927116E-2</v>
      </c>
      <c r="J141" s="288">
        <f t="shared" si="108"/>
        <v>0.29522521205030711</v>
      </c>
      <c r="K141" s="288">
        <v>0.26400000000000001</v>
      </c>
      <c r="L141" s="435">
        <f t="shared" si="102"/>
        <v>0.28344310411608586</v>
      </c>
      <c r="M141" s="282">
        <f t="shared" si="109"/>
        <v>8.6525611155133464E-2</v>
      </c>
      <c r="N141" s="288">
        <f t="shared" si="110"/>
        <v>0.36556741737350101</v>
      </c>
      <c r="O141" s="288">
        <f t="shared" si="111"/>
        <v>0.11321961809889161</v>
      </c>
      <c r="P141" s="288">
        <f t="shared" si="122"/>
        <v>1.9254195593296511E-2</v>
      </c>
      <c r="Q141" s="288">
        <f t="shared" si="112"/>
        <v>2.4385785317344252E-2</v>
      </c>
      <c r="R141" s="288">
        <f t="shared" si="113"/>
        <v>9.0700507374073064E-2</v>
      </c>
      <c r="S141" s="288">
        <v>0.33400000000000002</v>
      </c>
      <c r="T141" s="288">
        <v>0.69199999999999995</v>
      </c>
      <c r="U141" s="282">
        <f t="shared" si="114"/>
        <v>0.15358414249050892</v>
      </c>
      <c r="V141" s="282">
        <f t="shared" si="115"/>
        <v>0.47477332553378182</v>
      </c>
      <c r="W141" s="288">
        <v>0.35799999999999998</v>
      </c>
      <c r="X141" s="288">
        <f t="shared" si="116"/>
        <v>0.32348940900973355</v>
      </c>
      <c r="Y141" s="213">
        <v>27352</v>
      </c>
      <c r="Z141" s="439"/>
      <c r="AA141" s="212">
        <v>20170</v>
      </c>
      <c r="AB141" s="212">
        <v>3015</v>
      </c>
      <c r="AC141" s="212">
        <v>84553</v>
      </c>
      <c r="AD141" s="212">
        <v>76478</v>
      </c>
      <c r="AE141" s="212">
        <f t="shared" si="117"/>
        <v>8075</v>
      </c>
      <c r="AF141" s="327">
        <v>15405</v>
      </c>
      <c r="AG141" s="212">
        <v>7316</v>
      </c>
      <c r="AH141" s="216">
        <v>1628</v>
      </c>
      <c r="AI141" s="37">
        <v>665.45982803105142</v>
      </c>
      <c r="AJ141" s="327">
        <v>1057.4926568225242</v>
      </c>
      <c r="AK141" s="212">
        <v>667</v>
      </c>
      <c r="AL141" s="213">
        <v>1131</v>
      </c>
      <c r="AM141" s="212">
        <v>7669</v>
      </c>
      <c r="AN141" s="212">
        <f t="shared" si="118"/>
        <v>2539</v>
      </c>
      <c r="AO141" s="212">
        <v>759</v>
      </c>
      <c r="AP141" s="217">
        <v>287.73134173412268</v>
      </c>
      <c r="AQ141" s="213">
        <v>1</v>
      </c>
      <c r="AR141" s="212">
        <f t="shared" si="119"/>
        <v>9999</v>
      </c>
      <c r="AS141" s="37">
        <v>5178.8844132153972</v>
      </c>
      <c r="AT141" s="213">
        <v>1407</v>
      </c>
      <c r="AU141" s="37">
        <v>1688.8073300115304</v>
      </c>
      <c r="AV141" s="37">
        <v>2809.0516525067605</v>
      </c>
      <c r="AW141" s="212">
        <v>7460</v>
      </c>
      <c r="AX141" s="214">
        <f t="shared" si="120"/>
        <v>3096.7829942408835</v>
      </c>
      <c r="AY141" s="212">
        <v>1083</v>
      </c>
      <c r="AZ141" s="436"/>
    </row>
    <row r="142" spans="1:52" x14ac:dyDescent="0.25">
      <c r="A142" s="17"/>
      <c r="B142" s="29">
        <v>1888</v>
      </c>
      <c r="C142" s="43">
        <v>16</v>
      </c>
      <c r="D142" s="431">
        <v>2180</v>
      </c>
      <c r="E142" s="209">
        <v>10628</v>
      </c>
      <c r="F142" s="432">
        <f t="shared" si="106"/>
        <v>10533.099228581928</v>
      </c>
      <c r="G142" s="437">
        <f t="shared" si="121"/>
        <v>0.99107068390872488</v>
      </c>
      <c r="H142" s="438">
        <f t="shared" si="105"/>
        <v>94.900771418071599</v>
      </c>
      <c r="I142" s="288">
        <f t="shared" si="107"/>
        <v>6.8539325842696633E-2</v>
      </c>
      <c r="J142" s="288">
        <f t="shared" si="108"/>
        <v>0.23012188044109111</v>
      </c>
      <c r="K142" s="288">
        <v>0.23899999999999999</v>
      </c>
      <c r="L142" s="435">
        <f t="shared" si="102"/>
        <v>0.2597511684468472</v>
      </c>
      <c r="M142" s="282">
        <f t="shared" si="109"/>
        <v>5.8365230275342635E-2</v>
      </c>
      <c r="N142" s="288">
        <f t="shared" si="110"/>
        <v>0.43524583367879943</v>
      </c>
      <c r="O142" s="288">
        <f t="shared" si="111"/>
        <v>0.13281885884441744</v>
      </c>
      <c r="P142" s="288">
        <f t="shared" si="122"/>
        <v>1.6693418940609953E-2</v>
      </c>
      <c r="Q142" s="288">
        <f t="shared" si="112"/>
        <v>2.1598540751181495E-2</v>
      </c>
      <c r="R142" s="288">
        <f t="shared" si="113"/>
        <v>0.10140758118286208</v>
      </c>
      <c r="S142" s="288">
        <v>0.29099999999999998</v>
      </c>
      <c r="T142" s="288">
        <v>0.61099999999999999</v>
      </c>
      <c r="U142" s="282">
        <f t="shared" si="114"/>
        <v>0.13122607729349303</v>
      </c>
      <c r="V142" s="282">
        <f t="shared" si="115"/>
        <v>0.44059364895116493</v>
      </c>
      <c r="W142" s="288">
        <v>0.32</v>
      </c>
      <c r="X142" s="288">
        <f t="shared" si="116"/>
        <v>0.29783923941227314</v>
      </c>
      <c r="Y142" s="213">
        <v>24122</v>
      </c>
      <c r="Z142" s="439"/>
      <c r="AA142" s="212">
        <v>18000</v>
      </c>
      <c r="AB142" s="212">
        <v>2451</v>
      </c>
      <c r="AC142" s="212">
        <v>80990</v>
      </c>
      <c r="AD142" s="212">
        <v>75439</v>
      </c>
      <c r="AE142" s="212">
        <f t="shared" si="117"/>
        <v>5551</v>
      </c>
      <c r="AF142" s="327">
        <v>13974</v>
      </c>
      <c r="AG142" s="212">
        <v>4727</v>
      </c>
      <c r="AH142" s="216">
        <v>1352</v>
      </c>
      <c r="AI142" s="37">
        <v>586.32386396453307</v>
      </c>
      <c r="AJ142" s="327">
        <v>820.60834132114633</v>
      </c>
      <c r="AK142" s="212">
        <v>521</v>
      </c>
      <c r="AL142" s="213">
        <v>1333</v>
      </c>
      <c r="AM142" s="212">
        <v>8213</v>
      </c>
      <c r="AN142" s="212">
        <f t="shared" si="118"/>
        <v>2982</v>
      </c>
      <c r="AO142" s="212">
        <v>824</v>
      </c>
      <c r="AP142" s="217">
        <v>285.3311086022162</v>
      </c>
      <c r="AQ142" s="213">
        <v>8</v>
      </c>
      <c r="AR142" s="212">
        <f t="shared" si="119"/>
        <v>10499</v>
      </c>
      <c r="AS142" s="37">
        <v>4904.7739384291344</v>
      </c>
      <c r="AT142" s="213">
        <v>1641</v>
      </c>
      <c r="AU142" s="37">
        <v>1721.5057287337384</v>
      </c>
      <c r="AV142" s="37">
        <v>2918.5254044428211</v>
      </c>
      <c r="AW142" s="212">
        <v>7517</v>
      </c>
      <c r="AX142" s="214">
        <f t="shared" si="120"/>
        <v>3203.8565130450374</v>
      </c>
      <c r="AY142" s="212">
        <v>1054</v>
      </c>
      <c r="AZ142" s="436"/>
    </row>
    <row r="143" spans="1:52" x14ac:dyDescent="0.25">
      <c r="A143" s="17"/>
      <c r="B143" s="29">
        <v>1887</v>
      </c>
      <c r="C143" s="43">
        <v>16</v>
      </c>
      <c r="D143" s="431">
        <v>2112</v>
      </c>
      <c r="E143" s="209">
        <v>13417</v>
      </c>
      <c r="F143" s="432">
        <f t="shared" si="106"/>
        <v>13144.426324951877</v>
      </c>
      <c r="G143" s="440">
        <f t="shared" si="121"/>
        <v>0.97968445441990593</v>
      </c>
      <c r="H143" s="438">
        <f t="shared" si="105"/>
        <v>272.57367504812282</v>
      </c>
      <c r="I143" s="288">
        <f t="shared" si="107"/>
        <v>8.3388525032501784E-2</v>
      </c>
      <c r="J143" s="288">
        <f t="shared" si="108"/>
        <v>0.24337772050400916</v>
      </c>
      <c r="K143" s="288">
        <v>0.27100000000000002</v>
      </c>
      <c r="L143" s="435">
        <f t="shared" si="102"/>
        <v>0.28499240576708146</v>
      </c>
      <c r="M143" s="282">
        <f t="shared" si="109"/>
        <v>7.4238967792577326E-2</v>
      </c>
      <c r="N143" s="288">
        <f t="shared" si="110"/>
        <v>0.40066580756013748</v>
      </c>
      <c r="O143" s="288">
        <f t="shared" si="111"/>
        <v>0.1031446816500233</v>
      </c>
      <c r="P143" s="288">
        <f t="shared" si="122"/>
        <v>1.7403782471116343E-2</v>
      </c>
      <c r="Q143" s="288">
        <f t="shared" si="112"/>
        <v>2.1692439862542955E-2</v>
      </c>
      <c r="R143" s="288">
        <f t="shared" si="113"/>
        <v>7.2656805749748574E-2</v>
      </c>
      <c r="S143" s="288">
        <v>0.33200000000000002</v>
      </c>
      <c r="T143" s="288">
        <v>0.70499999999999996</v>
      </c>
      <c r="U143" s="282">
        <f t="shared" si="114"/>
        <v>0.16455711727622832</v>
      </c>
      <c r="V143" s="282">
        <f t="shared" si="115"/>
        <v>0.48027634593356244</v>
      </c>
      <c r="W143" s="288">
        <v>0.374</v>
      </c>
      <c r="X143" s="288">
        <f t="shared" si="116"/>
        <v>0.34263006843770699</v>
      </c>
      <c r="Y143" s="213">
        <v>27936</v>
      </c>
      <c r="Z143" s="439"/>
      <c r="AA143" s="212">
        <v>20234</v>
      </c>
      <c r="AB143" s="212">
        <v>3088</v>
      </c>
      <c r="AC143" s="212">
        <v>81534</v>
      </c>
      <c r="AD143" s="212">
        <v>74735</v>
      </c>
      <c r="AE143" s="212">
        <f t="shared" si="117"/>
        <v>6799</v>
      </c>
      <c r="AF143" s="327">
        <v>15142</v>
      </c>
      <c r="AG143" s="212">
        <v>6053</v>
      </c>
      <c r="AH143" s="216">
        <v>1419</v>
      </c>
      <c r="AI143" s="37">
        <v>667.01063189581907</v>
      </c>
      <c r="AJ143" s="327">
        <v>830.87781314265055</v>
      </c>
      <c r="AK143" s="212">
        <v>606</v>
      </c>
      <c r="AL143" s="213">
        <v>1298</v>
      </c>
      <c r="AM143" s="212">
        <v>5924</v>
      </c>
      <c r="AN143" s="212">
        <f t="shared" si="118"/>
        <v>3130</v>
      </c>
      <c r="AO143" s="212">
        <v>746</v>
      </c>
      <c r="AP143" s="217">
        <v>296.95805142675715</v>
      </c>
      <c r="AQ143" s="213">
        <v>10</v>
      </c>
      <c r="AR143" s="212">
        <f t="shared" si="119"/>
        <v>11193</v>
      </c>
      <c r="AS143" s="37">
        <v>4793.5479550516075</v>
      </c>
      <c r="AT143" s="213">
        <v>1822</v>
      </c>
      <c r="AU143" s="37">
        <v>1677.0070925716907</v>
      </c>
      <c r="AV143" s="37">
        <v>2584.4917751482935</v>
      </c>
      <c r="AW143" s="212">
        <v>8063</v>
      </c>
      <c r="AX143" s="214">
        <f t="shared" si="120"/>
        <v>2881.4498265750508</v>
      </c>
      <c r="AY143" s="212">
        <v>1398</v>
      </c>
      <c r="AZ143" s="436"/>
    </row>
    <row r="144" spans="1:52" x14ac:dyDescent="0.25">
      <c r="A144" s="17"/>
      <c r="B144" s="29">
        <v>1886</v>
      </c>
      <c r="C144" s="43">
        <v>16</v>
      </c>
      <c r="D144" s="431">
        <v>2098</v>
      </c>
      <c r="E144" s="209">
        <v>11512</v>
      </c>
      <c r="F144" s="432">
        <f t="shared" si="106"/>
        <v>10963.338019437966</v>
      </c>
      <c r="G144" s="441">
        <f t="shared" si="121"/>
        <v>0.9523399947392257</v>
      </c>
      <c r="H144" s="438">
        <f t="shared" si="105"/>
        <v>548.66198056203393</v>
      </c>
      <c r="I144" s="288">
        <f t="shared" si="107"/>
        <v>7.4412996573169188E-2</v>
      </c>
      <c r="J144" s="288">
        <f t="shared" si="108"/>
        <v>0.24225270638790183</v>
      </c>
      <c r="K144" s="288">
        <v>0.246</v>
      </c>
      <c r="L144" s="435">
        <f t="shared" si="102"/>
        <v>0.25468510586901072</v>
      </c>
      <c r="M144" s="282">
        <f t="shared" si="109"/>
        <v>7.0491179083640054E-2</v>
      </c>
      <c r="N144" s="288">
        <f t="shared" si="110"/>
        <v>0.48318320799933889</v>
      </c>
      <c r="O144" s="288">
        <f t="shared" si="111"/>
        <v>0.13754903286442988</v>
      </c>
      <c r="P144" s="288">
        <f t="shared" si="122"/>
        <v>1.6575707577103693E-2</v>
      </c>
      <c r="Q144" s="288">
        <f t="shared" si="112"/>
        <v>1.7064705396248245E-2</v>
      </c>
      <c r="R144" s="288">
        <f t="shared" si="113"/>
        <v>5.3915471506536361E-2</v>
      </c>
      <c r="S144" s="288">
        <v>0.30299999999999999</v>
      </c>
      <c r="T144" s="288">
        <v>0.63400000000000001</v>
      </c>
      <c r="U144" s="282">
        <f t="shared" si="114"/>
        <v>0.1461099124254347</v>
      </c>
      <c r="V144" s="282">
        <f t="shared" si="115"/>
        <v>0.47566316833319561</v>
      </c>
      <c r="W144" s="288">
        <v>0.33200000000000002</v>
      </c>
      <c r="X144" s="288">
        <f t="shared" si="116"/>
        <v>0.3071709607818251</v>
      </c>
      <c r="Y144" s="213">
        <v>24202</v>
      </c>
      <c r="Z144" s="439"/>
      <c r="AA144" s="212">
        <v>17974</v>
      </c>
      <c r="AB144" s="212">
        <v>2679</v>
      </c>
      <c r="AC144" s="212">
        <v>78790</v>
      </c>
      <c r="AD144" s="212">
        <v>72927</v>
      </c>
      <c r="AE144" s="212">
        <f t="shared" si="117"/>
        <v>5863</v>
      </c>
      <c r="AF144" s="327">
        <v>13727</v>
      </c>
      <c r="AG144" s="212">
        <v>5554</v>
      </c>
      <c r="AH144" s="216">
        <v>1306</v>
      </c>
      <c r="AI144" s="37">
        <v>685.81380976376738</v>
      </c>
      <c r="AJ144" s="327">
        <v>739.58801666536101</v>
      </c>
      <c r="AK144" s="212">
        <v>413</v>
      </c>
      <c r="AL144" s="213">
        <v>1468</v>
      </c>
      <c r="AM144" s="212">
        <v>4248</v>
      </c>
      <c r="AN144" s="212">
        <f t="shared" si="118"/>
        <v>3767</v>
      </c>
      <c r="AO144" s="212">
        <v>309</v>
      </c>
      <c r="AP144" s="217">
        <v>271.50511346937844</v>
      </c>
      <c r="AQ144" s="213">
        <v>7</v>
      </c>
      <c r="AR144" s="212">
        <f t="shared" si="119"/>
        <v>11694</v>
      </c>
      <c r="AS144" s="37">
        <v>4349.188477430399</v>
      </c>
      <c r="AT144" s="213">
        <v>2292</v>
      </c>
      <c r="AU144" s="37">
        <v>1436.9597488264851</v>
      </c>
      <c r="AV144" s="37">
        <v>3057.4565799155534</v>
      </c>
      <c r="AW144" s="212">
        <v>7927</v>
      </c>
      <c r="AX144" s="214">
        <f t="shared" si="120"/>
        <v>3328.961693384932</v>
      </c>
      <c r="AY144" s="212">
        <v>1155</v>
      </c>
      <c r="AZ144" s="436"/>
    </row>
    <row r="145" spans="1:168" x14ac:dyDescent="0.25">
      <c r="A145" s="17"/>
      <c r="B145" s="29">
        <v>1885</v>
      </c>
      <c r="C145" s="43">
        <v>16</v>
      </c>
      <c r="D145" s="431">
        <v>1780</v>
      </c>
      <c r="E145" s="209">
        <v>9292</v>
      </c>
      <c r="F145" s="432">
        <f t="shared" si="106"/>
        <v>9625.6337531936497</v>
      </c>
      <c r="G145" s="440">
        <f t="shared" si="121"/>
        <v>1.0359054835550634</v>
      </c>
      <c r="H145" s="438">
        <f t="shared" ref="H145:H153" si="124">F145-E145</f>
        <v>333.63375319364968</v>
      </c>
      <c r="I145" s="288">
        <f t="shared" si="107"/>
        <v>5.8013455877935965E-2</v>
      </c>
      <c r="J145" s="288">
        <f t="shared" si="108"/>
        <v>0.18939059665637104</v>
      </c>
      <c r="K145" s="288">
        <v>0.24399999999999999</v>
      </c>
      <c r="L145" s="435">
        <f t="shared" si="102"/>
        <v>0.25147174119073235</v>
      </c>
      <c r="M145" s="282">
        <f t="shared" si="109"/>
        <v>5.3012554814681326E-2</v>
      </c>
      <c r="N145" s="288">
        <f t="shared" si="110"/>
        <v>0.49585723390694708</v>
      </c>
      <c r="O145" s="288">
        <f t="shared" si="111"/>
        <v>0.10111945112488581</v>
      </c>
      <c r="P145" s="288">
        <f t="shared" si="122"/>
        <v>1.7165255000901065E-2</v>
      </c>
      <c r="Q145" s="288">
        <f t="shared" si="112"/>
        <v>1.5835662107172622E-2</v>
      </c>
      <c r="R145" s="288">
        <f t="shared" si="113"/>
        <v>5.0114134678921125E-2</v>
      </c>
      <c r="S145" s="288">
        <v>0.28799999999999998</v>
      </c>
      <c r="T145" s="288">
        <v>0.61299999999999999</v>
      </c>
      <c r="U145" s="282">
        <f t="shared" si="114"/>
        <v>0.13954466270198834</v>
      </c>
      <c r="V145" s="282">
        <f t="shared" si="115"/>
        <v>0.45555718978281118</v>
      </c>
      <c r="W145" s="288">
        <v>0.32500000000000001</v>
      </c>
      <c r="X145" s="288">
        <f t="shared" si="116"/>
        <v>0.30631645341502972</v>
      </c>
      <c r="Y145" s="213">
        <v>20397</v>
      </c>
      <c r="Z145" s="439"/>
      <c r="AA145" s="212">
        <v>15305</v>
      </c>
      <c r="AB145" s="212">
        <v>2193</v>
      </c>
      <c r="AC145" s="212">
        <v>66588</v>
      </c>
      <c r="AD145" s="212">
        <v>62725</v>
      </c>
      <c r="AE145" s="212">
        <f t="shared" si="117"/>
        <v>3863</v>
      </c>
      <c r="AF145" s="327">
        <v>11824</v>
      </c>
      <c r="AG145" s="212">
        <v>3530</v>
      </c>
      <c r="AH145" s="216">
        <v>1143</v>
      </c>
      <c r="AI145" s="37">
        <v>512.27070667827923</v>
      </c>
      <c r="AJ145" s="327">
        <v>720.43380090656899</v>
      </c>
      <c r="AK145" s="212">
        <v>323</v>
      </c>
      <c r="AL145" s="213">
        <v>1212</v>
      </c>
      <c r="AM145" s="212">
        <v>3337</v>
      </c>
      <c r="AN145" s="212">
        <f t="shared" si="118"/>
        <v>3105</v>
      </c>
      <c r="AO145" s="212">
        <v>333</v>
      </c>
      <c r="AP145" s="217">
        <v>258.74855536031913</v>
      </c>
      <c r="AQ145" s="213">
        <v>37</v>
      </c>
      <c r="AR145" s="212">
        <f t="shared" si="119"/>
        <v>10114</v>
      </c>
      <c r="AS145" s="37">
        <v>4131.9458842688573</v>
      </c>
      <c r="AT145" s="213">
        <v>1856</v>
      </c>
      <c r="AU145" s="37">
        <v>1214.4671932791446</v>
      </c>
      <c r="AV145" s="37">
        <v>1803.7848892339766</v>
      </c>
      <c r="AW145" s="212">
        <v>7009</v>
      </c>
      <c r="AX145" s="214">
        <f t="shared" si="120"/>
        <v>2062.5334445942958</v>
      </c>
      <c r="AY145" s="212">
        <v>965</v>
      </c>
      <c r="AZ145" s="436"/>
    </row>
    <row r="146" spans="1:168" x14ac:dyDescent="0.25">
      <c r="A146" s="17"/>
      <c r="B146" s="29">
        <v>1884</v>
      </c>
      <c r="C146" s="43">
        <v>33</v>
      </c>
      <c r="D146" s="431">
        <v>3074</v>
      </c>
      <c r="E146" s="209">
        <v>16742</v>
      </c>
      <c r="F146" s="432">
        <f t="shared" si="106"/>
        <v>16620.392446996259</v>
      </c>
      <c r="G146" s="437">
        <f t="shared" si="121"/>
        <v>0.99273637838945517</v>
      </c>
      <c r="H146" s="438">
        <f>E146-F146</f>
        <v>121.60755300374149</v>
      </c>
      <c r="I146" s="288">
        <f t="shared" si="107"/>
        <v>4.7199002850244497E-2</v>
      </c>
      <c r="J146" s="288">
        <f t="shared" si="108"/>
        <v>0.15145158583654975</v>
      </c>
      <c r="K146" s="288">
        <v>0.24299999999999999</v>
      </c>
      <c r="L146" s="435">
        <f t="shared" si="102"/>
        <v>0.24641631652478696</v>
      </c>
      <c r="M146" s="282">
        <f t="shared" si="109"/>
        <v>4.3119753850444968E-2</v>
      </c>
      <c r="N146" s="288">
        <f t="shared" si="110"/>
        <v>0.57772556916708617</v>
      </c>
      <c r="O146" s="288">
        <f t="shared" si="111"/>
        <v>0.13068423683585004</v>
      </c>
      <c r="P146" s="288">
        <f t="shared" si="122"/>
        <v>1.528846740523155E-2</v>
      </c>
      <c r="Q146" s="288">
        <f t="shared" si="112"/>
        <v>1.9270571124909101E-2</v>
      </c>
      <c r="R146" s="288">
        <f t="shared" si="113"/>
        <v>3.7785351312245592E-2</v>
      </c>
      <c r="S146" s="288">
        <v>0.27900000000000003</v>
      </c>
      <c r="T146" s="288">
        <v>0.60599999999999998</v>
      </c>
      <c r="U146" s="282">
        <f t="shared" si="114"/>
        <v>0.14592903152701631</v>
      </c>
      <c r="V146" s="282">
        <f t="shared" si="115"/>
        <v>0.4682553001062818</v>
      </c>
      <c r="W146" s="288">
        <v>0.32700000000000001</v>
      </c>
      <c r="X146" s="288">
        <f t="shared" si="116"/>
        <v>0.31164416397186362</v>
      </c>
      <c r="Y146" s="213">
        <v>35754</v>
      </c>
      <c r="Z146" s="439"/>
      <c r="AA146" s="212">
        <v>26593</v>
      </c>
      <c r="AB146" s="212">
        <v>4020</v>
      </c>
      <c r="AC146" s="212">
        <v>114727</v>
      </c>
      <c r="AD146" s="212">
        <v>109312</v>
      </c>
      <c r="AE146" s="212">
        <f t="shared" si="117"/>
        <v>5415</v>
      </c>
      <c r="AF146" s="327">
        <v>20347</v>
      </c>
      <c r="AG146" s="212">
        <v>4947</v>
      </c>
      <c r="AH146" s="216">
        <v>1754</v>
      </c>
      <c r="AI146" s="37">
        <v>834.90892634264526</v>
      </c>
      <c r="AJ146" s="327">
        <v>973.01338292412663</v>
      </c>
      <c r="AK146" s="212">
        <v>689</v>
      </c>
      <c r="AL146" s="213">
        <v>2183</v>
      </c>
      <c r="AM146" s="212">
        <v>4335</v>
      </c>
      <c r="AN146" s="212">
        <f t="shared" si="118"/>
        <v>6101</v>
      </c>
      <c r="AO146" s="212">
        <v>468</v>
      </c>
      <c r="AP146" s="217">
        <v>380.43371971661452</v>
      </c>
      <c r="AQ146" s="213">
        <v>13</v>
      </c>
      <c r="AR146" s="212">
        <f t="shared" si="119"/>
        <v>20656</v>
      </c>
      <c r="AS146" s="37">
        <v>6767.2866069521451</v>
      </c>
      <c r="AT146" s="213">
        <v>3905</v>
      </c>
      <c r="AU146" s="37">
        <v>2505.8954096550488</v>
      </c>
      <c r="AV146" s="37">
        <v>4292.0504841123684</v>
      </c>
      <c r="AW146" s="212">
        <v>14555</v>
      </c>
      <c r="AX146" s="214">
        <f t="shared" si="120"/>
        <v>4672.4842038289826</v>
      </c>
      <c r="AY146" s="212">
        <v>1537</v>
      </c>
      <c r="AZ146" s="436"/>
    </row>
    <row r="147" spans="1:168" x14ac:dyDescent="0.25">
      <c r="A147" s="17"/>
      <c r="B147" s="29">
        <v>1883</v>
      </c>
      <c r="C147" s="43">
        <v>16</v>
      </c>
      <c r="D147" s="431">
        <v>1570</v>
      </c>
      <c r="E147" s="209">
        <v>9030</v>
      </c>
      <c r="F147" s="432">
        <f t="shared" si="106"/>
        <v>9306.4013657000014</v>
      </c>
      <c r="G147" s="440">
        <f t="shared" si="121"/>
        <v>1.0306092320819493</v>
      </c>
      <c r="H147" s="438">
        <f t="shared" si="124"/>
        <v>276.40136570000141</v>
      </c>
      <c r="I147" s="288">
        <f t="shared" si="107"/>
        <v>4.6656580171200758E-2</v>
      </c>
      <c r="J147" s="288">
        <f t="shared" si="108"/>
        <v>0.14051544520613227</v>
      </c>
      <c r="K147" s="288">
        <v>0.25700000000000001</v>
      </c>
      <c r="L147" s="435">
        <f t="shared" si="102"/>
        <v>0.26494202124201188</v>
      </c>
      <c r="M147" s="282">
        <f t="shared" si="109"/>
        <v>3.8769251283418897E-2</v>
      </c>
      <c r="N147" s="288">
        <f t="shared" si="110"/>
        <v>0.52005421414587616</v>
      </c>
      <c r="O147" s="288">
        <f t="shared" si="111"/>
        <v>0.10657243789264337</v>
      </c>
      <c r="P147" s="288">
        <f t="shared" si="122"/>
        <v>1.600106673778252E-2</v>
      </c>
      <c r="Q147" s="288">
        <f t="shared" si="112"/>
        <v>1.1947191406053914E-2</v>
      </c>
      <c r="R147" s="288">
        <f t="shared" si="113"/>
        <v>4.7953196879791986E-2</v>
      </c>
      <c r="S147" s="288">
        <v>0.28599999999999998</v>
      </c>
      <c r="T147" s="288">
        <v>0.63100000000000001</v>
      </c>
      <c r="U147" s="282">
        <f t="shared" si="114"/>
        <v>0.15051003400226681</v>
      </c>
      <c r="V147" s="282">
        <f t="shared" si="115"/>
        <v>0.45329049746498667</v>
      </c>
      <c r="W147" s="288">
        <v>0.34499999999999997</v>
      </c>
      <c r="X147" s="288">
        <f t="shared" si="116"/>
        <v>0.3320388025868391</v>
      </c>
      <c r="Y147" s="213">
        <v>19921</v>
      </c>
      <c r="Z147" s="439"/>
      <c r="AA147" s="212">
        <v>14828</v>
      </c>
      <c r="AB147" s="212">
        <v>2487</v>
      </c>
      <c r="AC147" s="212">
        <v>59996</v>
      </c>
      <c r="AD147" s="212">
        <v>57670</v>
      </c>
      <c r="AE147" s="212">
        <f t="shared" si="117"/>
        <v>2799.2081839513608</v>
      </c>
      <c r="AF147" s="327">
        <v>11157</v>
      </c>
      <c r="AG147" s="212">
        <v>2326</v>
      </c>
      <c r="AH147" s="216">
        <v>960</v>
      </c>
      <c r="AI147" s="37">
        <v>513.65212095868924</v>
      </c>
      <c r="AJ147" s="327">
        <v>594.04894079799396</v>
      </c>
      <c r="AK147" s="212">
        <v>238</v>
      </c>
      <c r="AL147" s="213">
        <v>786</v>
      </c>
      <c r="AM147" s="212">
        <v>2877</v>
      </c>
      <c r="AN147" s="212">
        <f t="shared" si="118"/>
        <v>2691</v>
      </c>
      <c r="AO147" s="37">
        <v>473.20818395136064</v>
      </c>
      <c r="AP147" s="217">
        <v>238.24420568731188</v>
      </c>
      <c r="AQ147" s="213">
        <v>1</v>
      </c>
      <c r="AR147" s="212">
        <f t="shared" si="119"/>
        <v>10360</v>
      </c>
      <c r="AS147" s="37">
        <v>3484.71363744776</v>
      </c>
      <c r="AT147" s="213">
        <v>1904</v>
      </c>
      <c r="AU147" s="37">
        <v>1245.0834283240285</v>
      </c>
      <c r="AV147" s="37">
        <v>1884.7853295720367</v>
      </c>
      <c r="AW147" s="212">
        <v>7669</v>
      </c>
      <c r="AX147" s="214">
        <f t="shared" si="120"/>
        <v>2123.0295352593484</v>
      </c>
      <c r="AY147" s="212">
        <v>946</v>
      </c>
      <c r="AZ147" s="436"/>
    </row>
    <row r="148" spans="1:168" x14ac:dyDescent="0.25">
      <c r="A148" s="17"/>
      <c r="B148" s="29">
        <v>1882</v>
      </c>
      <c r="C148" s="43">
        <v>14</v>
      </c>
      <c r="D148" s="431">
        <v>1142</v>
      </c>
      <c r="E148" s="209">
        <v>6092</v>
      </c>
      <c r="F148" s="432">
        <f t="shared" si="106"/>
        <v>5938.7924990557822</v>
      </c>
      <c r="G148" s="440">
        <f t="shared" si="121"/>
        <v>0.97485103398814543</v>
      </c>
      <c r="H148" s="438">
        <f>E148-F148</f>
        <v>153.20750094421783</v>
      </c>
      <c r="I148" s="288">
        <f t="shared" si="107"/>
        <v>4.1381491478549109E-2</v>
      </c>
      <c r="J148" s="288">
        <f t="shared" si="108"/>
        <v>0.13025418987209711</v>
      </c>
      <c r="K148" s="288">
        <v>0.248</v>
      </c>
      <c r="L148" s="435">
        <f t="shared" si="102"/>
        <v>0.25646544927751419</v>
      </c>
      <c r="M148" s="282">
        <f t="shared" si="109"/>
        <v>3.6839912991160274E-2</v>
      </c>
      <c r="N148" s="288">
        <f t="shared" si="110"/>
        <v>0.53259523636098771</v>
      </c>
      <c r="O148" s="288">
        <f t="shared" si="111"/>
        <v>0.11807847954965167</v>
      </c>
      <c r="P148" s="288">
        <f t="shared" si="122"/>
        <v>1.631415744897487E-2</v>
      </c>
      <c r="Q148" s="288">
        <f t="shared" si="112"/>
        <v>1.2965256027387283E-2</v>
      </c>
      <c r="R148" s="288">
        <f t="shared" si="113"/>
        <v>4.9960660896931547E-2</v>
      </c>
      <c r="S148" s="288">
        <v>0.27600000000000002</v>
      </c>
      <c r="T148" s="288">
        <v>0.60599999999999998</v>
      </c>
      <c r="U148" s="282">
        <f t="shared" si="114"/>
        <v>0.14097283287823389</v>
      </c>
      <c r="V148" s="282">
        <f t="shared" si="115"/>
        <v>0.44373224561147934</v>
      </c>
      <c r="W148" s="288">
        <v>0.33</v>
      </c>
      <c r="X148" s="288">
        <f t="shared" si="116"/>
        <v>0.31769796825102975</v>
      </c>
      <c r="Y148" s="213">
        <v>13729</v>
      </c>
      <c r="Z148" s="439"/>
      <c r="AA148" s="212">
        <v>10333</v>
      </c>
      <c r="AB148" s="212">
        <v>1616</v>
      </c>
      <c r="AC148" s="212">
        <v>43214</v>
      </c>
      <c r="AD148" s="212">
        <v>41622</v>
      </c>
      <c r="AE148" s="212">
        <f t="shared" si="117"/>
        <v>1788.2597727540212</v>
      </c>
      <c r="AF148" s="327">
        <v>7916</v>
      </c>
      <c r="AG148" s="212">
        <v>1592</v>
      </c>
      <c r="AH148" s="216">
        <v>705</v>
      </c>
      <c r="AI148" s="37">
        <v>310.97687956616232</v>
      </c>
      <c r="AJ148" s="327">
        <v>412.36549399132241</v>
      </c>
      <c r="AK148" s="212">
        <v>178</v>
      </c>
      <c r="AL148" s="213">
        <v>598</v>
      </c>
      <c r="AM148" s="212">
        <v>2159</v>
      </c>
      <c r="AN148" s="212">
        <f t="shared" si="118"/>
        <v>1874</v>
      </c>
      <c r="AO148" s="37">
        <v>196.25977275402127</v>
      </c>
      <c r="AP148" s="217">
        <v>150.13372780469768</v>
      </c>
      <c r="AQ148" s="213">
        <v>1</v>
      </c>
      <c r="AR148" s="212">
        <f t="shared" si="119"/>
        <v>7312</v>
      </c>
      <c r="AS148" s="37">
        <v>2034.6749271110566</v>
      </c>
      <c r="AT148" s="213">
        <v>1275</v>
      </c>
      <c r="AU148" s="37">
        <v>966.47683095805394</v>
      </c>
      <c r="AV148" s="37">
        <v>1470.9657179324702</v>
      </c>
      <c r="AW148" s="212">
        <v>5438</v>
      </c>
      <c r="AX148" s="214">
        <f t="shared" si="120"/>
        <v>1621.0994457371678</v>
      </c>
      <c r="AY148" s="212">
        <v>623</v>
      </c>
      <c r="AZ148" s="436"/>
    </row>
    <row r="149" spans="1:168" x14ac:dyDescent="0.25">
      <c r="A149" s="17"/>
      <c r="B149" s="29">
        <v>1881</v>
      </c>
      <c r="C149" s="43">
        <v>8</v>
      </c>
      <c r="D149" s="431">
        <v>672</v>
      </c>
      <c r="E149" s="209">
        <v>3425</v>
      </c>
      <c r="F149" s="432">
        <f t="shared" si="106"/>
        <v>3407.2589592655831</v>
      </c>
      <c r="G149" s="437">
        <f t="shared" si="121"/>
        <v>0.9948201340921411</v>
      </c>
      <c r="H149" s="438">
        <f>E149-F149</f>
        <v>17.741040734416856</v>
      </c>
      <c r="I149" s="288">
        <f t="shared" si="107"/>
        <v>4.6348955482981249E-2</v>
      </c>
      <c r="J149" s="288">
        <f t="shared" si="108"/>
        <v>0.1428760110181431</v>
      </c>
      <c r="K149" s="288">
        <v>0.26</v>
      </c>
      <c r="L149" s="435">
        <f t="shared" si="102"/>
        <v>0.27550152206524442</v>
      </c>
      <c r="M149" s="282">
        <f t="shared" si="109"/>
        <v>4.065328610783156E-2</v>
      </c>
      <c r="N149" s="288">
        <f t="shared" si="110"/>
        <v>0.46026931942254035</v>
      </c>
      <c r="O149" s="288">
        <f t="shared" si="111"/>
        <v>0.12823989446295311</v>
      </c>
      <c r="P149" s="288">
        <f t="shared" si="122"/>
        <v>1.928374655647383E-2</v>
      </c>
      <c r="Q149" s="288">
        <f t="shared" si="112"/>
        <v>9.2199441950746083E-3</v>
      </c>
      <c r="R149" s="288">
        <f t="shared" si="113"/>
        <v>7.0208579299488386E-2</v>
      </c>
      <c r="S149" s="288">
        <v>0.28999999999999998</v>
      </c>
      <c r="T149" s="288">
        <v>0.628</v>
      </c>
      <c r="U149" s="282">
        <f t="shared" si="114"/>
        <v>0.13478945297127115</v>
      </c>
      <c r="V149" s="282">
        <f t="shared" si="115"/>
        <v>0.41550406405434914</v>
      </c>
      <c r="W149" s="288">
        <v>0.33800000000000002</v>
      </c>
      <c r="X149" s="288">
        <f t="shared" si="116"/>
        <v>0.32439984258166077</v>
      </c>
      <c r="Y149" s="213">
        <v>8243</v>
      </c>
      <c r="Z149" s="439"/>
      <c r="AA149" s="212">
        <v>6339</v>
      </c>
      <c r="AB149" s="212">
        <v>1068</v>
      </c>
      <c r="AC149" s="212">
        <v>25410</v>
      </c>
      <c r="AD149" s="212">
        <v>24377</v>
      </c>
      <c r="AE149" s="212">
        <f t="shared" si="117"/>
        <v>1177.7269588225536</v>
      </c>
      <c r="AF149" s="327">
        <v>4891</v>
      </c>
      <c r="AG149" s="212">
        <v>1033</v>
      </c>
      <c r="AH149" s="216">
        <v>490</v>
      </c>
      <c r="AI149" s="37">
        <v>216.0867468557708</v>
      </c>
      <c r="AJ149" s="327">
        <v>307.44722477971362</v>
      </c>
      <c r="AK149" s="212">
        <v>76</v>
      </c>
      <c r="AL149" s="213">
        <v>343</v>
      </c>
      <c r="AM149" s="212">
        <v>1784</v>
      </c>
      <c r="AN149" s="212">
        <f t="shared" si="118"/>
        <v>1012</v>
      </c>
      <c r="AO149" s="37">
        <v>144.72695882255366</v>
      </c>
      <c r="AP149" s="217">
        <v>80.069137861914925</v>
      </c>
      <c r="AQ149" s="213">
        <v>4</v>
      </c>
      <c r="AR149" s="212">
        <f t="shared" si="119"/>
        <v>3794</v>
      </c>
      <c r="AS149" s="37">
        <v>1474.4223749628029</v>
      </c>
      <c r="AT149" s="213">
        <v>665</v>
      </c>
      <c r="AU149" s="37">
        <v>551.72758283166638</v>
      </c>
      <c r="AV149" s="37">
        <v>977.01231219620763</v>
      </c>
      <c r="AW149" s="212">
        <v>2782</v>
      </c>
      <c r="AX149" s="214">
        <f t="shared" si="120"/>
        <v>1057.0814500581225</v>
      </c>
      <c r="AY149" s="212">
        <v>304</v>
      </c>
      <c r="AZ149" s="436"/>
    </row>
    <row r="150" spans="1:168" x14ac:dyDescent="0.25">
      <c r="A150" s="17"/>
      <c r="B150" s="29">
        <v>1880</v>
      </c>
      <c r="C150" s="43">
        <v>8</v>
      </c>
      <c r="D150" s="431">
        <v>680</v>
      </c>
      <c r="E150" s="209">
        <v>3191</v>
      </c>
      <c r="F150" s="432">
        <f t="shared" si="106"/>
        <v>3454.7764441289305</v>
      </c>
      <c r="G150" s="441">
        <f t="shared" si="121"/>
        <v>1.0826626274299376</v>
      </c>
      <c r="H150" s="438">
        <f t="shared" si="124"/>
        <v>263.77644412893051</v>
      </c>
      <c r="I150" s="288">
        <f t="shared" si="107"/>
        <v>3.7456757641257769E-2</v>
      </c>
      <c r="J150" s="288">
        <f t="shared" si="108"/>
        <v>0.12074596654154683</v>
      </c>
      <c r="K150" s="288">
        <v>0.245</v>
      </c>
      <c r="L150" s="435">
        <f t="shared" si="102"/>
        <v>0.26242001270391896</v>
      </c>
      <c r="M150" s="282">
        <f t="shared" si="109"/>
        <v>2.9551535481809832E-2</v>
      </c>
      <c r="N150" s="288">
        <f t="shared" si="110"/>
        <v>0.51567276994112454</v>
      </c>
      <c r="O150" s="288">
        <f t="shared" si="111"/>
        <v>0.11124209095807543</v>
      </c>
      <c r="P150" s="288">
        <f t="shared" si="122"/>
        <v>1.6413082544626811E-2</v>
      </c>
      <c r="Q150" s="288">
        <f t="shared" si="112"/>
        <v>7.9814624098867148E-3</v>
      </c>
      <c r="R150" s="288">
        <f t="shared" si="113"/>
        <v>7.9589473263847285E-2</v>
      </c>
      <c r="S150" s="288">
        <v>0.26700000000000002</v>
      </c>
      <c r="T150" s="288">
        <v>0.58699999999999997</v>
      </c>
      <c r="U150" s="282">
        <f t="shared" si="114"/>
        <v>0.12743101313845293</v>
      </c>
      <c r="V150" s="282">
        <f t="shared" si="115"/>
        <v>0.41078784757981462</v>
      </c>
      <c r="W150" s="288">
        <v>0.32</v>
      </c>
      <c r="X150" s="288">
        <f t="shared" si="116"/>
        <v>0.31021125354418755</v>
      </c>
      <c r="Y150" s="213">
        <v>7768</v>
      </c>
      <c r="Z150" s="439"/>
      <c r="AA150" s="212">
        <v>5946</v>
      </c>
      <c r="AB150" s="212">
        <v>980</v>
      </c>
      <c r="AC150" s="212">
        <v>25041</v>
      </c>
      <c r="AD150" s="212">
        <v>24301</v>
      </c>
      <c r="AE150" s="212">
        <f t="shared" si="117"/>
        <v>937.95466809473578</v>
      </c>
      <c r="AF150" s="327">
        <v>4576</v>
      </c>
      <c r="AG150" s="212">
        <v>740</v>
      </c>
      <c r="AH150" s="216">
        <v>411</v>
      </c>
      <c r="AI150" s="37">
        <v>176.07040298694903</v>
      </c>
      <c r="AJ150" s="327">
        <v>257.1965463482976</v>
      </c>
      <c r="AK150" s="212">
        <v>62</v>
      </c>
      <c r="AL150" s="213">
        <v>294</v>
      </c>
      <c r="AM150" s="212">
        <v>1993</v>
      </c>
      <c r="AN150" s="212">
        <f t="shared" si="118"/>
        <v>1056.7460769026557</v>
      </c>
      <c r="AO150" s="37">
        <v>197.95466809473581</v>
      </c>
      <c r="AP150" s="217">
        <v>78.596641495227232</v>
      </c>
      <c r="AQ150" s="218">
        <v>9.7460769026555774</v>
      </c>
      <c r="AR150" s="212">
        <f t="shared" si="119"/>
        <v>4005.7460769026557</v>
      </c>
      <c r="AS150" s="37">
        <v>1617.5946478443573</v>
      </c>
      <c r="AT150" s="213">
        <v>753</v>
      </c>
      <c r="AU150" s="37">
        <v>484.86345198800319</v>
      </c>
      <c r="AV150" s="37">
        <v>785.53192106710264</v>
      </c>
      <c r="AW150" s="212">
        <v>2949</v>
      </c>
      <c r="AX150" s="214">
        <f t="shared" si="120"/>
        <v>864.12856256232988</v>
      </c>
      <c r="AY150" s="212">
        <v>328</v>
      </c>
      <c r="AZ150" s="436"/>
    </row>
    <row r="151" spans="1:168" x14ac:dyDescent="0.25">
      <c r="A151" s="17"/>
      <c r="B151" s="29">
        <v>1879</v>
      </c>
      <c r="C151" s="43">
        <v>8</v>
      </c>
      <c r="D151" s="431">
        <v>642</v>
      </c>
      <c r="E151" s="209">
        <v>3409</v>
      </c>
      <c r="F151" s="432">
        <f t="shared" si="106"/>
        <v>3310.5990247230993</v>
      </c>
      <c r="G151" s="440">
        <f t="shared" si="121"/>
        <v>0.97113494418395407</v>
      </c>
      <c r="H151" s="438">
        <f>E151-F151</f>
        <v>98.400975276900681</v>
      </c>
      <c r="I151" s="288">
        <f t="shared" si="107"/>
        <v>2.5856805149305981E-2</v>
      </c>
      <c r="J151" s="288">
        <f t="shared" si="108"/>
        <v>8.0346023106631401E-2</v>
      </c>
      <c r="K151" s="288">
        <v>0.255</v>
      </c>
      <c r="L151" s="435">
        <f t="shared" si="102"/>
        <v>0.2725420344738908</v>
      </c>
      <c r="M151" s="282">
        <f t="shared" si="109"/>
        <v>2.059765640838503E-2</v>
      </c>
      <c r="N151" s="288">
        <f t="shared" si="110"/>
        <v>0.53886831082478392</v>
      </c>
      <c r="O151" s="288">
        <f t="shared" si="111"/>
        <v>0.11537665700291722</v>
      </c>
      <c r="P151" s="288">
        <f t="shared" si="122"/>
        <v>1.5569882009487897E-2</v>
      </c>
      <c r="Q151" s="288">
        <f t="shared" si="112"/>
        <v>7.3075469320902104E-3</v>
      </c>
      <c r="R151" s="288">
        <f t="shared" si="113"/>
        <v>7.472732433199529E-2</v>
      </c>
      <c r="S151" s="288">
        <v>0.27100000000000002</v>
      </c>
      <c r="T151" s="288">
        <v>0.59899999999999998</v>
      </c>
      <c r="U151" s="282">
        <f t="shared" si="114"/>
        <v>0.13822324940193811</v>
      </c>
      <c r="V151" s="282">
        <f t="shared" si="115"/>
        <v>0.42950737054302635</v>
      </c>
      <c r="W151" s="288">
        <v>0.32900000000000001</v>
      </c>
      <c r="X151" s="288">
        <f t="shared" si="116"/>
        <v>0.32181810809714956</v>
      </c>
      <c r="Y151" s="213">
        <v>7937</v>
      </c>
      <c r="Z151" s="439"/>
      <c r="AA151" s="212">
        <v>6171</v>
      </c>
      <c r="AB151" s="212">
        <v>958</v>
      </c>
      <c r="AC151" s="212">
        <v>24663</v>
      </c>
      <c r="AD151" s="212">
        <v>24155</v>
      </c>
      <c r="AE151" s="212">
        <f t="shared" si="117"/>
        <v>637.70638539733341</v>
      </c>
      <c r="AF151" s="327">
        <v>4838</v>
      </c>
      <c r="AG151" s="212">
        <v>508</v>
      </c>
      <c r="AH151" s="216">
        <v>384</v>
      </c>
      <c r="AI151" s="37">
        <v>175.56765109793545</v>
      </c>
      <c r="AJ151" s="327">
        <v>229.00903866285296</v>
      </c>
      <c r="AK151" s="212">
        <v>58</v>
      </c>
      <c r="AL151" s="213">
        <v>363</v>
      </c>
      <c r="AM151" s="212">
        <v>1843</v>
      </c>
      <c r="AN151" s="212">
        <f t="shared" si="118"/>
        <v>1149.9977830163093</v>
      </c>
      <c r="AO151" s="37">
        <v>129.70638539733338</v>
      </c>
      <c r="AP151" s="217">
        <v>83.513842519693881</v>
      </c>
      <c r="AQ151" s="218">
        <v>10.997783016309366</v>
      </c>
      <c r="AR151" s="212">
        <f t="shared" si="119"/>
        <v>4276.9977830163098</v>
      </c>
      <c r="AS151" s="37">
        <v>1287.9108328978575</v>
      </c>
      <c r="AT151" s="213">
        <v>776</v>
      </c>
      <c r="AU151" s="37">
        <v>477.64398996148515</v>
      </c>
      <c r="AV151" s="37">
        <v>832.23068411246004</v>
      </c>
      <c r="AW151" s="212">
        <v>3127</v>
      </c>
      <c r="AX151" s="214">
        <f t="shared" si="120"/>
        <v>915.74452663215391</v>
      </c>
      <c r="AY151" s="212">
        <v>317</v>
      </c>
      <c r="AZ151" s="436"/>
    </row>
    <row r="152" spans="1:168" x14ac:dyDescent="0.25">
      <c r="A152" s="17"/>
      <c r="B152" s="29">
        <v>1878</v>
      </c>
      <c r="C152" s="43">
        <v>6</v>
      </c>
      <c r="D152" s="431">
        <v>368</v>
      </c>
      <c r="E152" s="209">
        <v>1904</v>
      </c>
      <c r="F152" s="432">
        <f t="shared" si="106"/>
        <v>1916.0664220266447</v>
      </c>
      <c r="G152" s="437">
        <f t="shared" si="121"/>
        <v>1.0063374065265991</v>
      </c>
      <c r="H152" s="438">
        <f t="shared" ref="H152" si="125">F152-E152</f>
        <v>12.066422026644659</v>
      </c>
      <c r="I152" s="288">
        <f t="shared" si="107"/>
        <v>3.5244352419035951E-2</v>
      </c>
      <c r="J152" s="288">
        <f t="shared" si="108"/>
        <v>0.11341669852650026</v>
      </c>
      <c r="K152" s="288">
        <v>0.25900000000000001</v>
      </c>
      <c r="L152" s="435">
        <f t="shared" si="102"/>
        <v>0.27775031867929501</v>
      </c>
      <c r="M152" s="282">
        <f t="shared" si="109"/>
        <v>2.5985151342090233E-2</v>
      </c>
      <c r="N152" s="288">
        <f t="shared" si="110"/>
        <v>0.56609183610029945</v>
      </c>
      <c r="O152" s="288">
        <f t="shared" si="111"/>
        <v>0.13191117883130837</v>
      </c>
      <c r="P152" s="288">
        <f t="shared" si="122"/>
        <v>1.6633352370074243E-2</v>
      </c>
      <c r="Q152" s="288">
        <f t="shared" si="112"/>
        <v>5.2837123822651044E-3</v>
      </c>
      <c r="R152" s="288">
        <f t="shared" si="113"/>
        <v>7.7170188463735009E-2</v>
      </c>
      <c r="S152" s="288">
        <v>0.27900000000000003</v>
      </c>
      <c r="T152" s="288">
        <v>0.59799999999999998</v>
      </c>
      <c r="U152" s="282">
        <f t="shared" si="114"/>
        <v>0.13592233009708737</v>
      </c>
      <c r="V152" s="282">
        <f t="shared" si="115"/>
        <v>0.4373994946014243</v>
      </c>
      <c r="W152" s="288">
        <v>0.31900000000000001</v>
      </c>
      <c r="X152" s="288">
        <f t="shared" si="116"/>
        <v>0.31075099942889778</v>
      </c>
      <c r="Y152" s="213">
        <v>4353</v>
      </c>
      <c r="Z152" s="439"/>
      <c r="AA152" s="212">
        <v>3539</v>
      </c>
      <c r="AB152" s="212">
        <v>481</v>
      </c>
      <c r="AC152" s="212">
        <v>14008</v>
      </c>
      <c r="AD152" s="212">
        <v>13644</v>
      </c>
      <c r="AE152" s="212">
        <f t="shared" si="117"/>
        <v>493.70288868585561</v>
      </c>
      <c r="AF152" s="327">
        <v>2903</v>
      </c>
      <c r="AG152" s="212">
        <v>364</v>
      </c>
      <c r="AH152" s="216">
        <v>233</v>
      </c>
      <c r="AI152" s="37">
        <v>118.85136232645365</v>
      </c>
      <c r="AJ152" s="327">
        <v>134.4133125668107</v>
      </c>
      <c r="AK152" s="212">
        <v>23</v>
      </c>
      <c r="AL152" s="213">
        <v>236</v>
      </c>
      <c r="AM152" s="212">
        <v>1081</v>
      </c>
      <c r="AN152" s="212">
        <f t="shared" si="118"/>
        <v>686.19776254460362</v>
      </c>
      <c r="AO152" s="37">
        <v>129.70288868585561</v>
      </c>
      <c r="AP152" s="217">
        <v>44.854632770937023</v>
      </c>
      <c r="AQ152" s="218">
        <v>7.1977625446036733</v>
      </c>
      <c r="AR152" s="212">
        <f t="shared" si="119"/>
        <v>2464.1977625446034</v>
      </c>
      <c r="AS152" s="37">
        <v>884.49625462913036</v>
      </c>
      <c r="AT152" s="213">
        <v>443</v>
      </c>
      <c r="AU152" s="37">
        <v>313.49613062498628</v>
      </c>
      <c r="AV152" s="37">
        <v>529.35472868174838</v>
      </c>
      <c r="AW152" s="212">
        <v>1778</v>
      </c>
      <c r="AX152" s="214">
        <f t="shared" si="120"/>
        <v>574.20936145268536</v>
      </c>
      <c r="AY152" s="212">
        <v>132</v>
      </c>
      <c r="AZ152" s="436"/>
    </row>
    <row r="153" spans="1:168" x14ac:dyDescent="0.25">
      <c r="A153" s="17"/>
      <c r="B153" s="44">
        <v>1877</v>
      </c>
      <c r="C153" s="45">
        <v>6</v>
      </c>
      <c r="D153" s="57">
        <v>360</v>
      </c>
      <c r="E153" s="442">
        <v>2040</v>
      </c>
      <c r="F153" s="432">
        <f t="shared" si="106"/>
        <v>2123.8651996968847</v>
      </c>
      <c r="G153" s="443">
        <f t="shared" si="121"/>
        <v>1.0411103920082767</v>
      </c>
      <c r="H153" s="444">
        <f t="shared" si="124"/>
        <v>83.865199696884702</v>
      </c>
      <c r="I153" s="288">
        <f t="shared" si="107"/>
        <v>3.297300900340025E-2</v>
      </c>
      <c r="J153" s="288">
        <f t="shared" si="108"/>
        <v>0.10009051173215866</v>
      </c>
      <c r="K153" s="288">
        <v>0.27100000000000002</v>
      </c>
      <c r="L153" s="435">
        <f t="shared" si="102"/>
        <v>0.28237820138396208</v>
      </c>
      <c r="M153" s="282">
        <f t="shared" si="109"/>
        <v>2.4621752783328576E-2</v>
      </c>
      <c r="N153" s="288">
        <f t="shared" si="110"/>
        <v>0.52504880255256847</v>
      </c>
      <c r="O153" s="288">
        <f t="shared" si="111"/>
        <v>9.7900130271074234E-2</v>
      </c>
      <c r="P153" s="288">
        <f t="shared" si="122"/>
        <v>1.4987153868113046E-2</v>
      </c>
      <c r="Q153" s="288">
        <f t="shared" si="112"/>
        <v>5.1993067590987872E-3</v>
      </c>
      <c r="R153" s="288">
        <f t="shared" si="113"/>
        <v>5.1812731944047959E-2</v>
      </c>
      <c r="S153" s="288">
        <v>0.28899999999999998</v>
      </c>
      <c r="T153" s="288">
        <v>0.627</v>
      </c>
      <c r="U153" s="282">
        <f t="shared" si="114"/>
        <v>0.14558949471881244</v>
      </c>
      <c r="V153" s="282">
        <f t="shared" si="115"/>
        <v>0.44194107452339687</v>
      </c>
      <c r="W153" s="288">
        <v>0.33800000000000002</v>
      </c>
      <c r="X153" s="288">
        <f t="shared" si="116"/>
        <v>0.32943191550099915</v>
      </c>
      <c r="Y153" s="213">
        <v>4616</v>
      </c>
      <c r="Z153" s="439"/>
      <c r="AA153" s="212">
        <v>3705</v>
      </c>
      <c r="AB153" s="212">
        <v>431</v>
      </c>
      <c r="AC153" s="212">
        <v>14012</v>
      </c>
      <c r="AD153" s="212">
        <v>13667</v>
      </c>
      <c r="AE153" s="212">
        <f t="shared" si="117"/>
        <v>462.01780215564435</v>
      </c>
      <c r="AF153" s="327">
        <v>3046</v>
      </c>
      <c r="AG153" s="212">
        <v>345</v>
      </c>
      <c r="AH153" s="216">
        <v>210</v>
      </c>
      <c r="AI153" s="37">
        <v>118.70878332347729</v>
      </c>
      <c r="AJ153" s="327">
        <v>110.03060212663497</v>
      </c>
      <c r="AK153" s="212">
        <v>24</v>
      </c>
      <c r="AL153" s="213">
        <v>202</v>
      </c>
      <c r="AM153" s="212">
        <v>726</v>
      </c>
      <c r="AN153" s="212">
        <f t="shared" si="118"/>
        <v>565.62527258265595</v>
      </c>
      <c r="AO153" s="37">
        <v>117.01780215564435</v>
      </c>
      <c r="AP153" s="217">
        <v>56.822231333997038</v>
      </c>
      <c r="AQ153" s="218">
        <v>4.6252725826560184</v>
      </c>
      <c r="AR153" s="212">
        <f t="shared" si="119"/>
        <v>2423.6252725826562</v>
      </c>
      <c r="AS153" s="37">
        <v>769.66406857854633</v>
      </c>
      <c r="AT153" s="213">
        <v>359</v>
      </c>
      <c r="AU153" s="37">
        <v>281.48259874087239</v>
      </c>
      <c r="AV153" s="37">
        <v>395.08476999728163</v>
      </c>
      <c r="AW153" s="212">
        <v>1858</v>
      </c>
      <c r="AX153" s="214">
        <f t="shared" si="120"/>
        <v>451.90700133127865</v>
      </c>
      <c r="AY153" s="212">
        <v>204</v>
      </c>
      <c r="AZ153" s="436"/>
    </row>
    <row r="154" spans="1:168" s="46" customFormat="1" x14ac:dyDescent="0.25">
      <c r="A154" s="17"/>
      <c r="B154" s="29">
        <v>1876</v>
      </c>
      <c r="C154" s="57">
        <v>8</v>
      </c>
      <c r="D154" s="57">
        <v>520</v>
      </c>
      <c r="E154" s="442">
        <v>3066</v>
      </c>
      <c r="F154" s="432">
        <f t="shared" si="106"/>
        <v>3012.9106649216624</v>
      </c>
      <c r="G154" s="445">
        <f t="shared" si="121"/>
        <v>0.98268449606055519</v>
      </c>
      <c r="H154" s="444">
        <f>E154-F154</f>
        <v>53.089335078337626</v>
      </c>
      <c r="I154" s="288">
        <f t="shared" si="107"/>
        <v>2.4591228942487834E-2</v>
      </c>
      <c r="J154" s="288">
        <f t="shared" si="108"/>
        <v>7.7957968460634366E-2</v>
      </c>
      <c r="K154" s="288">
        <v>0.26500000000000001</v>
      </c>
      <c r="L154" s="435">
        <f t="shared" si="102"/>
        <v>0.26976208569168447</v>
      </c>
      <c r="M154" s="282">
        <f t="shared" si="109"/>
        <v>1.6424695703182286E-2</v>
      </c>
      <c r="N154" s="288">
        <f t="shared" si="110"/>
        <v>0.5845650171086042</v>
      </c>
      <c r="O154" s="288">
        <f t="shared" si="111"/>
        <v>0.12185720479255317</v>
      </c>
      <c r="P154" s="288">
        <f t="shared" si="122"/>
        <v>1.3393948281761743E-2</v>
      </c>
      <c r="Q154" s="288">
        <f t="shared" si="112"/>
        <v>6.1986672865333957E-3</v>
      </c>
      <c r="R154" s="288">
        <f t="shared" si="113"/>
        <v>2.8792100503495135E-2</v>
      </c>
      <c r="S154" s="288">
        <v>0.27700000000000002</v>
      </c>
      <c r="T154" s="288">
        <v>0.59799999999999998</v>
      </c>
      <c r="U154" s="282">
        <f t="shared" si="114"/>
        <v>0.14987534829153834</v>
      </c>
      <c r="V154" s="282">
        <f t="shared" si="115"/>
        <v>0.47512784751278475</v>
      </c>
      <c r="W154" s="288">
        <v>0.32100000000000001</v>
      </c>
      <c r="X154" s="288">
        <f t="shared" si="116"/>
        <v>0.31544214694236694</v>
      </c>
      <c r="Y154" s="213">
        <v>6453</v>
      </c>
      <c r="Z154" s="439"/>
      <c r="AA154" s="212">
        <v>5338</v>
      </c>
      <c r="AB154" s="212">
        <v>633</v>
      </c>
      <c r="AC154" s="212">
        <v>20457</v>
      </c>
      <c r="AD154" s="212">
        <v>20121</v>
      </c>
      <c r="AE154" s="212">
        <f t="shared" si="117"/>
        <v>503.06277047647359</v>
      </c>
      <c r="AF154" s="327">
        <v>4484</v>
      </c>
      <c r="AG154" s="212">
        <v>336</v>
      </c>
      <c r="AH154" s="216">
        <v>274</v>
      </c>
      <c r="AI154" s="37">
        <v>147.52786921721875</v>
      </c>
      <c r="AJ154" s="327">
        <v>155.71863319663473</v>
      </c>
      <c r="AK154" s="212">
        <v>40</v>
      </c>
      <c r="AL154" s="213">
        <v>187</v>
      </c>
      <c r="AM154" s="212">
        <v>589</v>
      </c>
      <c r="AN154" s="212">
        <f t="shared" si="118"/>
        <v>648.19805540182256</v>
      </c>
      <c r="AO154" s="37">
        <v>167.06277047647362</v>
      </c>
      <c r="AP154" s="217">
        <v>88.709260105535719</v>
      </c>
      <c r="AQ154" s="218">
        <v>8.1980554018225789</v>
      </c>
      <c r="AR154" s="212">
        <f t="shared" si="119"/>
        <v>3772.1980554018228</v>
      </c>
      <c r="AS154" s="37">
        <v>945.81514901627452</v>
      </c>
      <c r="AT154" s="213">
        <v>453</v>
      </c>
      <c r="AU154" s="37">
        <v>413.91172326464022</v>
      </c>
      <c r="AV154" s="37">
        <v>697.63528242080997</v>
      </c>
      <c r="AW154" s="212">
        <v>3124</v>
      </c>
      <c r="AX154" s="214">
        <f t="shared" si="120"/>
        <v>786.34454252634566</v>
      </c>
      <c r="AY154" s="212">
        <v>181</v>
      </c>
      <c r="AZ154" s="436"/>
      <c r="BA154" s="47"/>
      <c r="BB154" s="47"/>
      <c r="BC154" s="47"/>
      <c r="BD154" s="47"/>
      <c r="BE154" s="47"/>
      <c r="BF154" s="47"/>
      <c r="BG154" s="47"/>
      <c r="BH154" s="47"/>
      <c r="BI154" s="47"/>
      <c r="BJ154" s="47"/>
      <c r="BK154" s="47"/>
      <c r="BL154" s="47"/>
      <c r="BM154" s="47"/>
      <c r="BN154" s="47"/>
      <c r="BO154" s="47"/>
      <c r="BP154" s="47"/>
      <c r="BQ154" s="47"/>
      <c r="BR154" s="47"/>
      <c r="BS154" s="47"/>
      <c r="BT154" s="47"/>
      <c r="BU154" s="47"/>
      <c r="BV154" s="47"/>
      <c r="BW154" s="47"/>
      <c r="BX154" s="47"/>
      <c r="BY154" s="47"/>
      <c r="BZ154" s="47"/>
      <c r="CA154" s="47"/>
      <c r="CB154" s="47"/>
      <c r="CC154" s="47"/>
      <c r="CD154" s="47"/>
      <c r="CE154" s="47"/>
      <c r="CF154" s="47"/>
      <c r="CG154" s="47"/>
      <c r="CH154" s="47"/>
      <c r="CI154" s="47"/>
      <c r="CJ154" s="47"/>
      <c r="CK154" s="47"/>
      <c r="CL154" s="47"/>
      <c r="CM154" s="47"/>
      <c r="CN154" s="47"/>
      <c r="CO154" s="47"/>
      <c r="CP154" s="47"/>
      <c r="CQ154" s="47"/>
      <c r="CR154" s="47"/>
      <c r="CS154" s="47"/>
      <c r="CT154" s="47"/>
      <c r="CU154" s="47"/>
      <c r="CV154" s="47"/>
      <c r="CW154" s="47"/>
      <c r="CX154" s="47"/>
      <c r="CY154" s="47"/>
      <c r="CZ154" s="47"/>
      <c r="DA154" s="47"/>
      <c r="DB154" s="47"/>
      <c r="DC154" s="47"/>
      <c r="DD154" s="47"/>
      <c r="DE154" s="47"/>
      <c r="DF154" s="47"/>
      <c r="DG154" s="47"/>
      <c r="DH154" s="47"/>
      <c r="DI154" s="47"/>
      <c r="DJ154" s="47"/>
      <c r="DK154" s="47"/>
      <c r="DL154" s="47"/>
      <c r="DM154" s="47"/>
      <c r="DN154" s="47"/>
      <c r="DO154" s="47"/>
      <c r="DP154" s="47"/>
      <c r="DQ154" s="47"/>
      <c r="DR154" s="47"/>
      <c r="DS154" s="47"/>
      <c r="DT154" s="47"/>
      <c r="DU154" s="47"/>
      <c r="DV154" s="47"/>
      <c r="DW154" s="47"/>
      <c r="DX154" s="47"/>
      <c r="DY154" s="47"/>
      <c r="DZ154" s="47"/>
      <c r="EA154" s="47"/>
      <c r="EB154" s="47"/>
      <c r="EC154" s="47"/>
      <c r="ED154" s="47"/>
      <c r="EE154" s="47"/>
      <c r="EF154" s="47"/>
      <c r="EG154" s="47"/>
      <c r="EH154" s="47"/>
      <c r="EI154" s="47"/>
      <c r="EJ154" s="47"/>
      <c r="EK154" s="47"/>
      <c r="EL154" s="47"/>
      <c r="EM154" s="47"/>
      <c r="EN154" s="47"/>
      <c r="EO154" s="47"/>
      <c r="EP154" s="47"/>
      <c r="EQ154" s="47"/>
      <c r="ER154" s="47"/>
      <c r="ES154" s="47"/>
      <c r="ET154" s="47"/>
      <c r="EU154" s="47"/>
      <c r="EV154" s="47"/>
      <c r="EW154" s="47"/>
      <c r="EX154" s="47"/>
      <c r="EY154" s="47"/>
      <c r="EZ154" s="47"/>
      <c r="FA154" s="47"/>
      <c r="FB154" s="47"/>
      <c r="FC154" s="47"/>
      <c r="FD154" s="47"/>
      <c r="FE154" s="47"/>
      <c r="FF154" s="47"/>
      <c r="FG154" s="47"/>
      <c r="FH154" s="47"/>
      <c r="FI154" s="47"/>
      <c r="FJ154" s="47"/>
      <c r="FK154" s="47"/>
      <c r="FL154" s="47"/>
    </row>
    <row r="155" spans="1:168" s="14" customFormat="1" ht="15.75" x14ac:dyDescent="0.25">
      <c r="A155" s="17"/>
      <c r="B155" s="18"/>
      <c r="C155" s="56" t="s">
        <v>102</v>
      </c>
      <c r="D155" s="58">
        <f>SUM(D9:D154)</f>
        <v>459240</v>
      </c>
      <c r="E155" s="56">
        <f>SUM(E9:E154)</f>
        <v>2099458</v>
      </c>
      <c r="F155" s="297">
        <f>SUM(F8:F154)</f>
        <v>2099171.1595414546</v>
      </c>
      <c r="G155" s="352">
        <f>F155/E155</f>
        <v>0.99986337404294567</v>
      </c>
      <c r="H155" s="298">
        <f>E155-F155</f>
        <v>286.84045854536816</v>
      </c>
      <c r="I155" s="451"/>
      <c r="J155" s="451"/>
      <c r="K155" s="450"/>
      <c r="L155" s="290"/>
      <c r="M155" s="289"/>
      <c r="N155" s="289"/>
      <c r="O155" s="449"/>
      <c r="P155" s="449"/>
      <c r="Q155" s="289"/>
      <c r="R155" s="290"/>
      <c r="S155" s="452"/>
      <c r="T155" s="448"/>
      <c r="U155" s="289"/>
      <c r="V155" s="289"/>
      <c r="W155" s="447"/>
      <c r="X155" s="446"/>
      <c r="Y155" s="453"/>
      <c r="Z155" s="454"/>
      <c r="AA155" s="17"/>
      <c r="AB155" s="453"/>
      <c r="AC155" s="17"/>
      <c r="AD155" s="453"/>
      <c r="AE155" s="17"/>
      <c r="AF155" s="17"/>
      <c r="AG155" s="17"/>
      <c r="AH155" s="453"/>
      <c r="AI155" s="17"/>
      <c r="AJ155" s="17"/>
      <c r="AK155" s="17"/>
      <c r="AL155" s="17"/>
      <c r="AM155" s="20"/>
      <c r="AN155" s="17"/>
      <c r="AO155" s="17"/>
      <c r="AP155" s="455"/>
      <c r="AQ155" s="17"/>
      <c r="AR155" s="17"/>
      <c r="AS155" s="453"/>
      <c r="AT155" s="453"/>
      <c r="AU155" s="453"/>
      <c r="AV155" s="453"/>
      <c r="AW155" s="17"/>
      <c r="AX155" s="455"/>
      <c r="AY155" s="453"/>
      <c r="AZ155" s="17"/>
      <c r="BA155" s="13"/>
      <c r="BB155" s="13"/>
      <c r="BC155" s="13"/>
      <c r="BD155" s="13"/>
      <c r="BE155" s="13"/>
      <c r="BF155" s="13"/>
      <c r="BG155" s="13"/>
      <c r="BH155" s="13"/>
      <c r="BI155" s="13"/>
      <c r="BJ155" s="13"/>
      <c r="BK155" s="13"/>
      <c r="BL155" s="13"/>
      <c r="BM155" s="13"/>
      <c r="BN155" s="13"/>
      <c r="BO155" s="13"/>
      <c r="BP155" s="13"/>
      <c r="BQ155" s="13"/>
      <c r="BR155" s="13"/>
      <c r="BS155" s="13"/>
      <c r="BT155" s="13"/>
      <c r="BU155" s="13"/>
      <c r="BV155" s="13"/>
      <c r="BW155" s="13"/>
      <c r="BX155" s="13"/>
      <c r="BY155" s="13"/>
      <c r="BZ155" s="13"/>
      <c r="CA155" s="13"/>
      <c r="CB155" s="13"/>
      <c r="CC155" s="13"/>
      <c r="CD155" s="13"/>
      <c r="CE155" s="13"/>
      <c r="CF155" s="13"/>
      <c r="CG155" s="13"/>
      <c r="CH155" s="13"/>
      <c r="CI155" s="13"/>
      <c r="CJ155" s="13"/>
      <c r="CK155" s="13"/>
      <c r="CL155" s="13"/>
      <c r="CM155" s="13"/>
      <c r="CN155" s="13"/>
      <c r="CO155" s="13"/>
      <c r="CP155" s="13"/>
      <c r="CQ155" s="13"/>
      <c r="CR155" s="13"/>
      <c r="CS155" s="13"/>
      <c r="CT155" s="13"/>
      <c r="CU155" s="13"/>
      <c r="CV155" s="13"/>
      <c r="CW155" s="13"/>
      <c r="CX155" s="13"/>
      <c r="CY155" s="13"/>
      <c r="CZ155" s="13"/>
      <c r="DA155" s="13"/>
      <c r="DB155" s="13"/>
      <c r="DC155" s="13"/>
      <c r="DD155" s="13"/>
      <c r="DE155" s="13"/>
      <c r="DF155" s="13"/>
      <c r="DG155" s="13"/>
      <c r="DH155" s="13"/>
      <c r="DI155" s="13"/>
      <c r="DJ155" s="13"/>
      <c r="DK155" s="13"/>
      <c r="DL155" s="13"/>
      <c r="DM155" s="13"/>
      <c r="DN155" s="13"/>
      <c r="DO155" s="13"/>
      <c r="DP155" s="13"/>
      <c r="DQ155" s="13"/>
      <c r="DR155" s="13"/>
      <c r="DS155" s="13"/>
      <c r="DT155" s="13"/>
      <c r="DU155" s="13"/>
      <c r="DV155" s="13"/>
      <c r="DW155" s="13"/>
      <c r="DX155" s="13"/>
      <c r="DY155" s="13"/>
      <c r="DZ155" s="13"/>
      <c r="EA155" s="13"/>
      <c r="EB155" s="13"/>
      <c r="EC155" s="13"/>
      <c r="ED155" s="13"/>
      <c r="EE155" s="13"/>
      <c r="EF155" s="13"/>
      <c r="EG155" s="13"/>
      <c r="EH155" s="13"/>
      <c r="EI155" s="13"/>
      <c r="EJ155" s="13"/>
      <c r="EK155" s="13"/>
      <c r="EL155" s="13"/>
      <c r="EM155" s="13"/>
      <c r="EN155" s="13"/>
      <c r="EO155" s="13"/>
      <c r="EP155" s="13"/>
      <c r="EQ155" s="13"/>
      <c r="ER155" s="13"/>
      <c r="ES155" s="13"/>
      <c r="ET155" s="13"/>
      <c r="EU155" s="13"/>
      <c r="EV155" s="13"/>
      <c r="EW155" s="13"/>
      <c r="EX155" s="13"/>
      <c r="EY155" s="13"/>
      <c r="EZ155" s="13"/>
      <c r="FA155" s="13"/>
      <c r="FB155" s="13"/>
      <c r="FC155" s="13"/>
      <c r="FD155" s="13"/>
      <c r="FE155" s="13"/>
      <c r="FF155" s="13"/>
      <c r="FG155" s="13"/>
      <c r="FH155" s="13"/>
      <c r="FI155" s="13"/>
      <c r="FJ155" s="13"/>
      <c r="FK155" s="13"/>
      <c r="FL155" s="13"/>
    </row>
    <row r="156" spans="1:168" s="13" customFormat="1" x14ac:dyDescent="0.25">
      <c r="A156" s="17"/>
      <c r="B156" s="18"/>
      <c r="C156" s="17"/>
      <c r="D156" s="17"/>
      <c r="E156" s="19"/>
      <c r="F156" s="24"/>
      <c r="G156" s="353"/>
      <c r="H156" s="299">
        <f>AVERAGE(H9:H154)/22.4</f>
        <v>8.4376468096513104</v>
      </c>
      <c r="I156" s="290"/>
      <c r="J156" s="290"/>
      <c r="K156" s="450"/>
      <c r="L156" s="291"/>
      <c r="M156" s="292"/>
      <c r="N156" s="289"/>
      <c r="O156" s="449"/>
      <c r="P156" s="449"/>
      <c r="Q156" s="289"/>
      <c r="R156" s="291"/>
      <c r="S156" s="452"/>
      <c r="T156" s="448"/>
      <c r="U156" s="292"/>
      <c r="V156" s="292"/>
      <c r="W156" s="448"/>
      <c r="X156" s="456"/>
      <c r="Y156" s="17"/>
      <c r="Z156" s="203"/>
      <c r="AA156" s="17"/>
      <c r="AB156" s="17"/>
      <c r="AC156" s="17"/>
      <c r="AD156" s="17"/>
      <c r="AE156" s="17"/>
      <c r="AF156" s="17"/>
      <c r="AG156" s="17"/>
      <c r="AH156" s="17"/>
      <c r="AI156" s="17"/>
      <c r="AJ156" s="17"/>
      <c r="AK156" s="17"/>
      <c r="AL156" s="17"/>
      <c r="AM156" s="17"/>
      <c r="AN156" s="17"/>
      <c r="AO156" s="17"/>
      <c r="AP156" s="17"/>
      <c r="AQ156" s="17"/>
      <c r="AR156" s="17"/>
      <c r="AS156" s="17"/>
      <c r="AT156" s="17"/>
      <c r="AU156" s="17"/>
      <c r="AV156" s="17"/>
      <c r="AW156" s="17"/>
      <c r="AX156" s="17"/>
      <c r="AY156" s="17"/>
      <c r="AZ156" s="17"/>
    </row>
    <row r="157" spans="1:168" s="49" customFormat="1" ht="15.75" x14ac:dyDescent="0.25">
      <c r="A157" s="13"/>
      <c r="B157" s="48"/>
      <c r="C157" s="49">
        <f>SUM(C9:C154)</f>
        <v>3280</v>
      </c>
      <c r="E157" s="50"/>
      <c r="F157" s="51"/>
      <c r="G157" s="354"/>
      <c r="H157" s="51"/>
      <c r="I157" s="459"/>
      <c r="J157" s="459"/>
      <c r="K157" s="228"/>
      <c r="L157" s="294"/>
      <c r="M157" s="293"/>
      <c r="N157" s="293"/>
      <c r="O157" s="458"/>
      <c r="P157" s="458"/>
      <c r="Q157" s="293"/>
      <c r="R157" s="294"/>
      <c r="S157" s="460"/>
      <c r="T157" s="457"/>
      <c r="U157" s="293"/>
      <c r="V157" s="293"/>
      <c r="W157" s="457"/>
      <c r="X157" s="52"/>
      <c r="Y157" s="230"/>
      <c r="Z157" s="461"/>
      <c r="AB157" s="230"/>
      <c r="AD157" s="230"/>
      <c r="AH157" s="230"/>
      <c r="AP157" s="231"/>
      <c r="AS157" s="230"/>
      <c r="AT157" s="230"/>
      <c r="AU157" s="230"/>
      <c r="AV157" s="230"/>
      <c r="AX157" s="231"/>
      <c r="AY157" s="325"/>
      <c r="AZ157" s="13"/>
      <c r="BA157" s="53"/>
      <c r="BB157" s="53"/>
      <c r="BC157" s="53"/>
      <c r="BD157" s="53"/>
      <c r="BE157" s="53"/>
      <c r="BF157" s="53"/>
      <c r="BG157" s="53"/>
      <c r="BH157" s="53"/>
      <c r="BI157" s="53"/>
      <c r="BJ157" s="53"/>
      <c r="BK157" s="53"/>
      <c r="BL157" s="53"/>
      <c r="BM157" s="53"/>
      <c r="BN157" s="53"/>
      <c r="BO157" s="53"/>
      <c r="BP157" s="53"/>
      <c r="BQ157" s="53"/>
      <c r="BR157" s="53"/>
      <c r="BS157" s="53"/>
      <c r="BT157" s="53"/>
      <c r="BU157" s="53"/>
      <c r="BV157" s="53"/>
      <c r="BW157" s="53"/>
      <c r="BX157" s="53"/>
      <c r="BY157" s="53"/>
      <c r="BZ157" s="53"/>
      <c r="CA157" s="53"/>
      <c r="CB157" s="53"/>
      <c r="CC157" s="53"/>
      <c r="CD157" s="53"/>
      <c r="CE157" s="53"/>
      <c r="CF157" s="53"/>
      <c r="CG157" s="53"/>
      <c r="CH157" s="53"/>
      <c r="CI157" s="53"/>
      <c r="CJ157" s="53"/>
      <c r="CK157" s="53"/>
      <c r="CL157" s="53"/>
      <c r="CM157" s="53"/>
      <c r="CN157" s="53"/>
      <c r="CO157" s="53"/>
      <c r="CP157" s="53"/>
      <c r="CQ157" s="53"/>
      <c r="CR157" s="53"/>
      <c r="CS157" s="53"/>
      <c r="CT157" s="53"/>
      <c r="CU157" s="53"/>
      <c r="CV157" s="53"/>
      <c r="CW157" s="53"/>
      <c r="CX157" s="53"/>
      <c r="CY157" s="53"/>
      <c r="CZ157" s="53"/>
      <c r="DA157" s="53"/>
      <c r="DB157" s="53"/>
      <c r="DC157" s="53"/>
      <c r="DD157" s="53"/>
      <c r="DE157" s="53"/>
      <c r="DF157" s="53"/>
      <c r="DG157" s="53"/>
      <c r="DH157" s="53"/>
      <c r="DI157" s="53"/>
      <c r="DJ157" s="53"/>
      <c r="DK157" s="53"/>
      <c r="DL157" s="53"/>
      <c r="DM157" s="53"/>
      <c r="DN157" s="53"/>
      <c r="DO157" s="53"/>
      <c r="DP157" s="53"/>
      <c r="DQ157" s="53"/>
      <c r="DR157" s="53"/>
      <c r="DS157" s="53"/>
      <c r="DT157" s="53"/>
      <c r="DU157" s="53"/>
      <c r="DV157" s="53"/>
      <c r="DW157" s="53"/>
      <c r="DX157" s="53"/>
      <c r="DY157" s="53"/>
      <c r="DZ157" s="53"/>
      <c r="EA157" s="53"/>
      <c r="EB157" s="53"/>
      <c r="EC157" s="53"/>
      <c r="ED157" s="53"/>
      <c r="EE157" s="53"/>
      <c r="EF157" s="53"/>
      <c r="EG157" s="53"/>
      <c r="EH157" s="53"/>
      <c r="EI157" s="53"/>
      <c r="EJ157" s="53"/>
      <c r="EK157" s="53"/>
      <c r="EL157" s="53"/>
      <c r="EM157" s="53"/>
      <c r="EN157" s="53"/>
      <c r="EO157" s="53"/>
      <c r="EP157" s="53"/>
      <c r="EQ157" s="53"/>
      <c r="ER157" s="53"/>
      <c r="ES157" s="53"/>
      <c r="ET157" s="53"/>
      <c r="EU157" s="53"/>
      <c r="EV157" s="53"/>
      <c r="EW157" s="53"/>
      <c r="EX157" s="53"/>
      <c r="EY157" s="53"/>
      <c r="EZ157" s="53"/>
      <c r="FA157" s="53"/>
      <c r="FB157" s="53"/>
      <c r="FC157" s="53"/>
      <c r="FD157" s="53"/>
      <c r="FE157" s="53"/>
      <c r="FF157" s="53"/>
      <c r="FG157" s="53"/>
      <c r="FH157" s="53"/>
      <c r="FI157" s="53"/>
      <c r="FJ157" s="53"/>
      <c r="FK157" s="53"/>
      <c r="FL157" s="53"/>
    </row>
    <row r="158" spans="1:168" ht="15.75" x14ac:dyDescent="0.25">
      <c r="C158" s="49">
        <f>SUM(C82:C154)</f>
        <v>1462</v>
      </c>
      <c r="D158" s="518">
        <f>C158/73</f>
        <v>20.027397260273972</v>
      </c>
      <c r="I158" s="463"/>
      <c r="J158" s="463"/>
      <c r="K158" s="462"/>
      <c r="O158" s="401"/>
      <c r="P158" s="401"/>
      <c r="S158" s="464"/>
      <c r="T158" s="400"/>
      <c r="W158" s="400"/>
      <c r="Y158" s="232"/>
      <c r="Z158" s="465"/>
      <c r="AB158" s="232"/>
      <c r="AD158" s="232"/>
      <c r="AH158" s="232"/>
      <c r="AP158" s="233"/>
      <c r="AS158" s="232"/>
      <c r="AT158" s="232"/>
      <c r="AU158" s="232"/>
      <c r="AV158" s="232"/>
      <c r="AX158" s="233"/>
      <c r="AY158" s="326"/>
    </row>
    <row r="159" spans="1:168" x14ac:dyDescent="0.25">
      <c r="C159" s="49">
        <f>SUM(C9:C81)</f>
        <v>1818</v>
      </c>
      <c r="D159" s="518">
        <f>C159/73</f>
        <v>24.904109589041095</v>
      </c>
    </row>
  </sheetData>
  <sheetProtection selectLockedCells="1" selectUnlockedCells="1"/>
  <mergeCells count="13">
    <mergeCell ref="Y4:AA4"/>
    <mergeCell ref="Y5:AA5"/>
    <mergeCell ref="Y6:AA6"/>
    <mergeCell ref="Y7:AA7"/>
    <mergeCell ref="B6:E6"/>
    <mergeCell ref="B7:E7"/>
    <mergeCell ref="I3:K3"/>
    <mergeCell ref="M3:O3"/>
    <mergeCell ref="B8:E8"/>
    <mergeCell ref="B5:E5"/>
    <mergeCell ref="B1:E1"/>
    <mergeCell ref="B3:E3"/>
    <mergeCell ref="B4:E4"/>
  </mergeCells>
  <pageMargins left="0.7" right="0.7" top="0.75" bottom="0.75" header="0.3" footer="0.3"/>
  <pageSetup orientation="portrait" horizontalDpi="1200" verticalDpi="1200" r:id="rId1"/>
  <ignoredErrors>
    <ignoredError sqref="H30 H38:H39 H62 H86:H87 H90:H92 H95 H113:H115 H126 H132:H133 H140 H145:H147 H150:H151" formula="1"/>
    <ignoredError sqref="F4:F8 H4:H8 Y8 AA8 AC8:AE8 AG8:AI8 AP8:AX8 AK8:AO8 AY8"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495AF-972B-464E-AEC5-5C365EA031BD}">
  <dimension ref="A1:I135"/>
  <sheetViews>
    <sheetView workbookViewId="0">
      <selection activeCell="A38" sqref="A38:XFD38"/>
    </sheetView>
  </sheetViews>
  <sheetFormatPr defaultRowHeight="15.75" x14ac:dyDescent="0.25"/>
  <cols>
    <col min="1" max="1" width="17.125" bestFit="1" customWidth="1"/>
    <col min="2" max="2" width="11.875" bestFit="1" customWidth="1"/>
    <col min="3" max="3" width="13.125" bestFit="1" customWidth="1"/>
    <col min="4" max="5" width="11.875" bestFit="1" customWidth="1"/>
    <col min="6" max="6" width="12.75" bestFit="1" customWidth="1"/>
    <col min="7" max="9" width="11.875" bestFit="1" customWidth="1"/>
    <col min="11" max="11" width="17.125" bestFit="1" customWidth="1"/>
    <col min="12" max="12" width="11.875" bestFit="1" customWidth="1"/>
    <col min="13" max="13" width="13.125" bestFit="1" customWidth="1"/>
    <col min="14" max="15" width="11.875" bestFit="1" customWidth="1"/>
    <col min="16" max="16" width="12.75" bestFit="1" customWidth="1"/>
    <col min="17" max="19" width="11.875" bestFit="1" customWidth="1"/>
    <col min="21" max="21" width="17.125" bestFit="1" customWidth="1"/>
    <col min="22" max="22" width="11.875" bestFit="1" customWidth="1"/>
    <col min="23" max="23" width="13.125" bestFit="1" customWidth="1"/>
    <col min="24" max="25" width="11.875" bestFit="1" customWidth="1"/>
    <col min="26" max="26" width="12.75" bestFit="1" customWidth="1"/>
    <col min="27" max="29" width="11.875" bestFit="1" customWidth="1"/>
  </cols>
  <sheetData>
    <row r="1" spans="1:9" x14ac:dyDescent="0.25">
      <c r="A1" s="281" t="s">
        <v>185</v>
      </c>
    </row>
    <row r="2" spans="1:9" ht="16.5" thickBot="1" x14ac:dyDescent="0.3">
      <c r="A2" s="278" t="s">
        <v>173</v>
      </c>
    </row>
    <row r="3" spans="1:9" x14ac:dyDescent="0.25">
      <c r="A3" s="277" t="s">
        <v>56</v>
      </c>
      <c r="B3" s="277"/>
    </row>
    <row r="4" spans="1:9" x14ac:dyDescent="0.25">
      <c r="A4" s="274" t="s">
        <v>57</v>
      </c>
      <c r="B4" s="274">
        <v>0.99882839632601683</v>
      </c>
    </row>
    <row r="5" spans="1:9" ht="16.5" thickBot="1" x14ac:dyDescent="0.3">
      <c r="A5" s="274" t="s">
        <v>58</v>
      </c>
      <c r="B5" s="274">
        <v>0.99765816530720264</v>
      </c>
    </row>
    <row r="6" spans="1:9" x14ac:dyDescent="0.25">
      <c r="A6" s="280" t="s">
        <v>59</v>
      </c>
      <c r="B6" s="280">
        <v>0.99764190256628049</v>
      </c>
      <c r="D6" s="516" t="s">
        <v>207</v>
      </c>
      <c r="F6" s="516" t="s">
        <v>209</v>
      </c>
    </row>
    <row r="7" spans="1:9" ht="16.5" thickBot="1" x14ac:dyDescent="0.3">
      <c r="A7" s="280" t="s">
        <v>60</v>
      </c>
      <c r="B7" s="280">
        <v>251.75341481319276</v>
      </c>
      <c r="D7" s="517">
        <v>250.02313029018498</v>
      </c>
      <c r="F7" s="517">
        <f>D7/22.4</f>
        <v>11.161746887954687</v>
      </c>
    </row>
    <row r="8" spans="1:9" ht="16.5" thickBot="1" x14ac:dyDescent="0.3">
      <c r="A8" s="275" t="s">
        <v>61</v>
      </c>
      <c r="B8" s="275">
        <v>146</v>
      </c>
    </row>
    <row r="10" spans="1:9" ht="16.5" thickBot="1" x14ac:dyDescent="0.3">
      <c r="A10" t="s">
        <v>62</v>
      </c>
    </row>
    <row r="11" spans="1:9" x14ac:dyDescent="0.25">
      <c r="A11" s="276"/>
      <c r="B11" s="276" t="s">
        <v>67</v>
      </c>
      <c r="C11" s="276" t="s">
        <v>68</v>
      </c>
      <c r="D11" s="276" t="s">
        <v>69</v>
      </c>
      <c r="E11" s="276" t="s">
        <v>70</v>
      </c>
      <c r="F11" s="279" t="s">
        <v>71</v>
      </c>
    </row>
    <row r="12" spans="1:9" x14ac:dyDescent="0.25">
      <c r="A12" s="274" t="s">
        <v>63</v>
      </c>
      <c r="B12" s="274">
        <v>1</v>
      </c>
      <c r="C12" s="274">
        <v>3888111924.0956373</v>
      </c>
      <c r="D12" s="274">
        <v>3888111924.0956373</v>
      </c>
      <c r="E12" s="274">
        <v>61346.249693069316</v>
      </c>
      <c r="F12" s="280">
        <v>2.6949823914164002E-191</v>
      </c>
    </row>
    <row r="13" spans="1:9" x14ac:dyDescent="0.25">
      <c r="A13" s="274" t="s">
        <v>64</v>
      </c>
      <c r="B13" s="274">
        <v>144</v>
      </c>
      <c r="C13" s="274">
        <v>9126688.5892949048</v>
      </c>
      <c r="D13" s="274">
        <v>63379.781870103507</v>
      </c>
      <c r="E13" s="274"/>
      <c r="F13" s="274"/>
    </row>
    <row r="14" spans="1:9" ht="16.5" thickBot="1" x14ac:dyDescent="0.3">
      <c r="A14" s="275" t="s">
        <v>65</v>
      </c>
      <c r="B14" s="275">
        <v>145</v>
      </c>
      <c r="C14" s="275">
        <v>3897238612.6849322</v>
      </c>
      <c r="D14" s="275"/>
      <c r="E14" s="275"/>
      <c r="F14" s="275"/>
    </row>
    <row r="15" spans="1:9" ht="16.5" thickBot="1" x14ac:dyDescent="0.3"/>
    <row r="16" spans="1:9" x14ac:dyDescent="0.25">
      <c r="A16" s="276"/>
      <c r="B16" s="276" t="s">
        <v>72</v>
      </c>
      <c r="C16" s="276" t="s">
        <v>60</v>
      </c>
      <c r="D16" s="276" t="s">
        <v>73</v>
      </c>
      <c r="E16" s="276" t="s">
        <v>74</v>
      </c>
      <c r="F16" s="276" t="s">
        <v>75</v>
      </c>
      <c r="G16" s="276" t="s">
        <v>76</v>
      </c>
      <c r="H16" s="276" t="s">
        <v>181</v>
      </c>
      <c r="I16" s="276" t="s">
        <v>182</v>
      </c>
    </row>
    <row r="17" spans="1:9" x14ac:dyDescent="0.25">
      <c r="A17" s="274" t="s">
        <v>66</v>
      </c>
      <c r="B17" s="274">
        <v>116.78893020726173</v>
      </c>
      <c r="C17" s="274">
        <v>61.239553917739983</v>
      </c>
      <c r="D17" s="274">
        <v>1.9070832939792219</v>
      </c>
      <c r="E17" s="274">
        <v>5.8501231825861262E-2</v>
      </c>
      <c r="F17" s="274">
        <v>-4.2556451091220424</v>
      </c>
      <c r="G17" s="274">
        <v>237.8335055236455</v>
      </c>
      <c r="H17" s="274">
        <v>-43.070932980561281</v>
      </c>
      <c r="I17" s="274">
        <v>276.64879339508474</v>
      </c>
    </row>
    <row r="18" spans="1:9" ht="16.5" thickBot="1" x14ac:dyDescent="0.3">
      <c r="A18" s="275" t="s">
        <v>171</v>
      </c>
      <c r="B18" s="275">
        <v>0.99201429915908979</v>
      </c>
      <c r="C18" s="275">
        <v>4.005197378668523E-3</v>
      </c>
      <c r="D18" s="275">
        <v>247.68175082768889</v>
      </c>
      <c r="E18" s="275">
        <v>2.694982391416247E-191</v>
      </c>
      <c r="F18" s="275">
        <v>0.98409772588668409</v>
      </c>
      <c r="G18" s="275">
        <v>0.99993087243149548</v>
      </c>
      <c r="H18" s="275">
        <v>0.9815591233122144</v>
      </c>
      <c r="I18" s="275">
        <v>1.0024694750059651</v>
      </c>
    </row>
    <row r="20" spans="1:9" x14ac:dyDescent="0.25">
      <c r="A20" s="281" t="s">
        <v>183</v>
      </c>
    </row>
    <row r="21" spans="1:9" ht="16.5" thickBot="1" x14ac:dyDescent="0.3">
      <c r="A21" s="278" t="s">
        <v>184</v>
      </c>
    </row>
    <row r="22" spans="1:9" x14ac:dyDescent="0.25">
      <c r="A22" s="277" t="s">
        <v>56</v>
      </c>
      <c r="B22" s="277"/>
    </row>
    <row r="23" spans="1:9" x14ac:dyDescent="0.25">
      <c r="A23" s="274" t="s">
        <v>57</v>
      </c>
      <c r="B23" s="274">
        <v>0.99291936030860151</v>
      </c>
    </row>
    <row r="24" spans="1:9" ht="16.5" thickBot="1" x14ac:dyDescent="0.3">
      <c r="A24" s="274" t="s">
        <v>58</v>
      </c>
      <c r="B24" s="274">
        <v>0.98588885607564236</v>
      </c>
    </row>
    <row r="25" spans="1:9" x14ac:dyDescent="0.25">
      <c r="A25" s="280" t="s">
        <v>59</v>
      </c>
      <c r="B25" s="280">
        <v>0.98579086202061206</v>
      </c>
      <c r="D25" s="516" t="s">
        <v>207</v>
      </c>
      <c r="F25" s="516" t="s">
        <v>209</v>
      </c>
    </row>
    <row r="26" spans="1:9" ht="16.5" thickBot="1" x14ac:dyDescent="0.3">
      <c r="A26" s="280" t="s">
        <v>60</v>
      </c>
      <c r="B26" s="280">
        <v>617.98561073661494</v>
      </c>
      <c r="D26" s="517">
        <v>592.53934848663584</v>
      </c>
      <c r="F26" s="517">
        <f>D26/22.4</f>
        <v>26.452649486010529</v>
      </c>
    </row>
    <row r="27" spans="1:9" ht="16.5" thickBot="1" x14ac:dyDescent="0.3">
      <c r="A27" s="275" t="s">
        <v>61</v>
      </c>
      <c r="B27" s="275">
        <v>146</v>
      </c>
    </row>
    <row r="29" spans="1:9" ht="16.5" thickBot="1" x14ac:dyDescent="0.3">
      <c r="A29" t="s">
        <v>62</v>
      </c>
    </row>
    <row r="30" spans="1:9" x14ac:dyDescent="0.25">
      <c r="A30" s="276"/>
      <c r="B30" s="276" t="s">
        <v>67</v>
      </c>
      <c r="C30" s="276" t="s">
        <v>68</v>
      </c>
      <c r="D30" s="276" t="s">
        <v>69</v>
      </c>
      <c r="E30" s="276" t="s">
        <v>70</v>
      </c>
      <c r="F30" s="279" t="s">
        <v>71</v>
      </c>
    </row>
    <row r="31" spans="1:9" x14ac:dyDescent="0.25">
      <c r="A31" s="274" t="s">
        <v>63</v>
      </c>
      <c r="B31" s="274">
        <v>1</v>
      </c>
      <c r="C31" s="274">
        <v>3842244117.7137713</v>
      </c>
      <c r="D31" s="274">
        <v>3842244117.7137713</v>
      </c>
      <c r="E31" s="274">
        <v>10060.700679966667</v>
      </c>
      <c r="F31" s="280">
        <v>3.922186443582985E-135</v>
      </c>
    </row>
    <row r="32" spans="1:9" x14ac:dyDescent="0.25">
      <c r="A32" s="274" t="s">
        <v>64</v>
      </c>
      <c r="B32" s="274">
        <v>144</v>
      </c>
      <c r="C32" s="274">
        <v>54994494.971161008</v>
      </c>
      <c r="D32" s="274">
        <v>381906.21507750702</v>
      </c>
      <c r="E32" s="274"/>
      <c r="F32" s="274"/>
    </row>
    <row r="33" spans="1:9" ht="16.5" thickBot="1" x14ac:dyDescent="0.3">
      <c r="A33" s="275" t="s">
        <v>65</v>
      </c>
      <c r="B33" s="275">
        <v>145</v>
      </c>
      <c r="C33" s="275">
        <v>3897238612.6849322</v>
      </c>
      <c r="D33" s="275"/>
      <c r="E33" s="275"/>
      <c r="F33" s="275"/>
    </row>
    <row r="34" spans="1:9" ht="16.5" thickBot="1" x14ac:dyDescent="0.3"/>
    <row r="35" spans="1:9" x14ac:dyDescent="0.25">
      <c r="A35" s="276"/>
      <c r="B35" s="276" t="s">
        <v>72</v>
      </c>
      <c r="C35" s="276" t="s">
        <v>60</v>
      </c>
      <c r="D35" s="276" t="s">
        <v>73</v>
      </c>
      <c r="E35" s="276" t="s">
        <v>74</v>
      </c>
      <c r="F35" s="276" t="s">
        <v>75</v>
      </c>
      <c r="G35" s="276" t="s">
        <v>76</v>
      </c>
      <c r="H35" s="276" t="s">
        <v>181</v>
      </c>
      <c r="I35" s="276" t="s">
        <v>182</v>
      </c>
    </row>
    <row r="36" spans="1:9" x14ac:dyDescent="0.25">
      <c r="A36" s="274" t="s">
        <v>66</v>
      </c>
      <c r="B36" s="274">
        <v>1582.4719605603659</v>
      </c>
      <c r="C36" s="274">
        <v>137.45643403390383</v>
      </c>
      <c r="D36" s="274">
        <v>11.512534656399183</v>
      </c>
      <c r="E36" s="274">
        <v>3.7517867551954574E-22</v>
      </c>
      <c r="F36" s="274">
        <v>1310.7790004109847</v>
      </c>
      <c r="G36" s="274">
        <v>1854.1649207097471</v>
      </c>
      <c r="H36" s="274">
        <v>1223.6553896809937</v>
      </c>
      <c r="I36" s="274">
        <v>1941.2885314397381</v>
      </c>
    </row>
    <row r="37" spans="1:9" ht="16.5" thickBot="1" x14ac:dyDescent="0.3">
      <c r="A37" s="275" t="s">
        <v>171</v>
      </c>
      <c r="B37" s="275">
        <v>0.97939307911140272</v>
      </c>
      <c r="C37" s="275">
        <v>9.7643405214611467E-3</v>
      </c>
      <c r="D37" s="275">
        <v>100.30304422083441</v>
      </c>
      <c r="E37" s="275">
        <v>3.922186443582985E-135</v>
      </c>
      <c r="F37" s="275">
        <v>0.9600931271024048</v>
      </c>
      <c r="G37" s="275">
        <v>0.99869303112040064</v>
      </c>
      <c r="H37" s="275">
        <v>0.95390422362468885</v>
      </c>
      <c r="I37" s="275">
        <v>1.0048819345981166</v>
      </c>
    </row>
    <row r="38" spans="1:9" x14ac:dyDescent="0.25">
      <c r="A38" s="274"/>
      <c r="B38" s="274"/>
      <c r="C38" s="274"/>
      <c r="D38" s="274"/>
      <c r="E38" s="274"/>
      <c r="F38" s="274"/>
      <c r="G38" s="274"/>
      <c r="H38" s="274"/>
      <c r="I38" s="274"/>
    </row>
    <row r="40" spans="1:9" x14ac:dyDescent="0.25">
      <c r="A40" s="281" t="s">
        <v>176</v>
      </c>
    </row>
    <row r="41" spans="1:9" ht="16.5" thickBot="1" x14ac:dyDescent="0.3">
      <c r="A41" s="278" t="s">
        <v>173</v>
      </c>
    </row>
    <row r="42" spans="1:9" x14ac:dyDescent="0.25">
      <c r="A42" s="277" t="s">
        <v>56</v>
      </c>
      <c r="B42" s="277"/>
    </row>
    <row r="43" spans="1:9" x14ac:dyDescent="0.25">
      <c r="A43" s="274" t="s">
        <v>57</v>
      </c>
      <c r="B43" s="274">
        <v>0.9987505858175304</v>
      </c>
    </row>
    <row r="44" spans="1:9" ht="16.5" thickBot="1" x14ac:dyDescent="0.3">
      <c r="A44" s="280" t="s">
        <v>58</v>
      </c>
      <c r="B44" s="280">
        <v>0.99750273267086009</v>
      </c>
    </row>
    <row r="45" spans="1:9" x14ac:dyDescent="0.25">
      <c r="A45" s="280" t="s">
        <v>59</v>
      </c>
      <c r="B45" s="280">
        <v>0.99748539053662988</v>
      </c>
      <c r="D45" s="516" t="s">
        <v>207</v>
      </c>
      <c r="F45" s="516" t="s">
        <v>209</v>
      </c>
    </row>
    <row r="46" spans="1:9" ht="16.5" thickBot="1" x14ac:dyDescent="0.3">
      <c r="A46" s="274" t="s">
        <v>60</v>
      </c>
      <c r="B46" s="274">
        <v>259.97391243749996</v>
      </c>
      <c r="D46" s="517">
        <v>258.18712897952582</v>
      </c>
      <c r="F46" s="517">
        <f>D46/22.4</f>
        <v>11.526211115157404</v>
      </c>
    </row>
    <row r="47" spans="1:9" ht="16.5" thickBot="1" x14ac:dyDescent="0.3">
      <c r="A47" s="275" t="s">
        <v>61</v>
      </c>
      <c r="B47" s="275">
        <v>146</v>
      </c>
    </row>
    <row r="49" spans="1:9" ht="16.5" thickBot="1" x14ac:dyDescent="0.3">
      <c r="A49" t="s">
        <v>62</v>
      </c>
    </row>
    <row r="50" spans="1:9" x14ac:dyDescent="0.25">
      <c r="A50" s="276"/>
      <c r="B50" s="276" t="s">
        <v>67</v>
      </c>
      <c r="C50" s="276" t="s">
        <v>68</v>
      </c>
      <c r="D50" s="276" t="s">
        <v>69</v>
      </c>
      <c r="E50" s="276" t="s">
        <v>70</v>
      </c>
      <c r="F50" s="279" t="s">
        <v>71</v>
      </c>
    </row>
    <row r="51" spans="1:9" x14ac:dyDescent="0.25">
      <c r="A51" s="274" t="s">
        <v>63</v>
      </c>
      <c r="B51" s="274">
        <v>1</v>
      </c>
      <c r="C51" s="274">
        <v>3887506166.0236115</v>
      </c>
      <c r="D51" s="274">
        <v>3887506166.0236115</v>
      </c>
      <c r="E51" s="274">
        <v>57519.029632311467</v>
      </c>
      <c r="F51" s="280">
        <v>2.754373930463436E-189</v>
      </c>
    </row>
    <row r="52" spans="1:9" x14ac:dyDescent="0.25">
      <c r="A52" s="274" t="s">
        <v>64</v>
      </c>
      <c r="B52" s="274">
        <v>144</v>
      </c>
      <c r="C52" s="274">
        <v>9732446.6613207683</v>
      </c>
      <c r="D52" s="274">
        <v>67586.435148060889</v>
      </c>
      <c r="E52" s="274"/>
      <c r="F52" s="274"/>
    </row>
    <row r="53" spans="1:9" ht="16.5" thickBot="1" x14ac:dyDescent="0.3">
      <c r="A53" s="275" t="s">
        <v>65</v>
      </c>
      <c r="B53" s="275">
        <v>145</v>
      </c>
      <c r="C53" s="275">
        <v>3897238612.6849322</v>
      </c>
      <c r="D53" s="275"/>
      <c r="E53" s="275"/>
      <c r="F53" s="275"/>
    </row>
    <row r="54" spans="1:9" ht="16.5" thickBot="1" x14ac:dyDescent="0.3"/>
    <row r="55" spans="1:9" x14ac:dyDescent="0.25">
      <c r="A55" s="276"/>
      <c r="B55" s="276" t="s">
        <v>72</v>
      </c>
      <c r="C55" s="276" t="s">
        <v>60</v>
      </c>
      <c r="D55" s="276" t="s">
        <v>73</v>
      </c>
      <c r="E55" s="276" t="s">
        <v>74</v>
      </c>
      <c r="F55" s="276" t="s">
        <v>75</v>
      </c>
      <c r="G55" s="276" t="s">
        <v>76</v>
      </c>
      <c r="H55" s="276" t="s">
        <v>181</v>
      </c>
      <c r="I55" s="276" t="s">
        <v>182</v>
      </c>
    </row>
    <row r="56" spans="1:9" x14ac:dyDescent="0.25">
      <c r="A56" s="274" t="s">
        <v>66</v>
      </c>
      <c r="B56" s="274">
        <v>29.250910464619665</v>
      </c>
      <c r="C56" s="274">
        <v>63.586912340421684</v>
      </c>
      <c r="D56" s="274">
        <v>0.46001463804407905</v>
      </c>
      <c r="E56" s="274">
        <v>0.64619953650632445</v>
      </c>
      <c r="F56" s="274">
        <v>-96.433394980603822</v>
      </c>
      <c r="G56" s="274">
        <v>154.93521590984315</v>
      </c>
      <c r="H56" s="274">
        <v>-136.73650219566903</v>
      </c>
      <c r="I56" s="274">
        <v>195.23832312490836</v>
      </c>
    </row>
    <row r="57" spans="1:9" ht="16.5" thickBot="1" x14ac:dyDescent="0.3">
      <c r="A57" s="275" t="s">
        <v>171</v>
      </c>
      <c r="B57" s="275">
        <v>0.9982548204674615</v>
      </c>
      <c r="C57" s="275">
        <v>4.1623216759214196E-3</v>
      </c>
      <c r="D57" s="275">
        <v>239.83125240950443</v>
      </c>
      <c r="E57" s="275">
        <v>2.7543739304635927E-189</v>
      </c>
      <c r="F57" s="275">
        <v>0.99002767922686963</v>
      </c>
      <c r="G57" s="275">
        <v>1.0064819617080534</v>
      </c>
      <c r="H57" s="275">
        <v>0.98738948701728169</v>
      </c>
      <c r="I57" s="275">
        <v>1.0091201539176413</v>
      </c>
    </row>
    <row r="59" spans="1:9" x14ac:dyDescent="0.25">
      <c r="A59" s="281" t="s">
        <v>172</v>
      </c>
    </row>
    <row r="60" spans="1:9" ht="16.5" thickBot="1" x14ac:dyDescent="0.3">
      <c r="A60" s="278" t="s">
        <v>208</v>
      </c>
    </row>
    <row r="61" spans="1:9" x14ac:dyDescent="0.25">
      <c r="A61" s="277" t="s">
        <v>56</v>
      </c>
      <c r="B61" s="277"/>
    </row>
    <row r="62" spans="1:9" x14ac:dyDescent="0.25">
      <c r="A62" s="274" t="s">
        <v>57</v>
      </c>
      <c r="B62" s="274">
        <v>0.98475129049753884</v>
      </c>
    </row>
    <row r="63" spans="1:9" ht="16.5" thickBot="1" x14ac:dyDescent="0.3">
      <c r="A63" s="280" t="s">
        <v>58</v>
      </c>
      <c r="B63" s="280">
        <v>0.96973510413656816</v>
      </c>
    </row>
    <row r="64" spans="1:9" x14ac:dyDescent="0.25">
      <c r="A64" s="280" t="s">
        <v>59</v>
      </c>
      <c r="B64" s="280">
        <v>0.96952493124862771</v>
      </c>
      <c r="D64" s="516" t="s">
        <v>207</v>
      </c>
      <c r="F64" s="516" t="s">
        <v>209</v>
      </c>
    </row>
    <row r="65" spans="1:9" ht="16.5" thickBot="1" x14ac:dyDescent="0.3">
      <c r="A65" s="274" t="s">
        <v>60</v>
      </c>
      <c r="B65" s="274">
        <v>905.03806230523594</v>
      </c>
      <c r="D65" s="517">
        <v>898.81779572770824</v>
      </c>
      <c r="F65" s="517">
        <f>D65/22.4</f>
        <v>40.125794452129838</v>
      </c>
    </row>
    <row r="66" spans="1:9" ht="16.5" thickBot="1" x14ac:dyDescent="0.3">
      <c r="A66" s="275" t="s">
        <v>61</v>
      </c>
      <c r="B66" s="275">
        <v>146</v>
      </c>
    </row>
    <row r="68" spans="1:9" ht="16.5" thickBot="1" x14ac:dyDescent="0.3">
      <c r="A68" t="s">
        <v>62</v>
      </c>
    </row>
    <row r="69" spans="1:9" x14ac:dyDescent="0.25">
      <c r="A69" s="276"/>
      <c r="B69" s="276" t="s">
        <v>67</v>
      </c>
      <c r="C69" s="276" t="s">
        <v>68</v>
      </c>
      <c r="D69" s="276" t="s">
        <v>69</v>
      </c>
      <c r="E69" s="276" t="s">
        <v>70</v>
      </c>
      <c r="F69" s="279" t="s">
        <v>71</v>
      </c>
    </row>
    <row r="70" spans="1:9" x14ac:dyDescent="0.25">
      <c r="A70" s="274" t="s">
        <v>63</v>
      </c>
      <c r="B70" s="274">
        <v>1</v>
      </c>
      <c r="C70" s="274">
        <v>3779289091.9170771</v>
      </c>
      <c r="D70" s="274">
        <v>3779289091.9170771</v>
      </c>
      <c r="E70" s="274">
        <v>4613.9876253263692</v>
      </c>
      <c r="F70" s="280">
        <v>2.8589511435356216E-111</v>
      </c>
    </row>
    <row r="71" spans="1:9" x14ac:dyDescent="0.25">
      <c r="A71" s="274" t="s">
        <v>64</v>
      </c>
      <c r="B71" s="274">
        <v>144</v>
      </c>
      <c r="C71" s="274">
        <v>117949520.76785512</v>
      </c>
      <c r="D71" s="274">
        <v>819093.89422121609</v>
      </c>
      <c r="E71" s="274"/>
      <c r="F71" s="274"/>
    </row>
    <row r="72" spans="1:9" ht="16.5" thickBot="1" x14ac:dyDescent="0.3">
      <c r="A72" s="275" t="s">
        <v>65</v>
      </c>
      <c r="B72" s="275">
        <v>145</v>
      </c>
      <c r="C72" s="275">
        <v>3897238612.6849322</v>
      </c>
      <c r="D72" s="275"/>
      <c r="E72" s="275"/>
      <c r="F72" s="275"/>
    </row>
    <row r="73" spans="1:9" ht="16.5" thickBot="1" x14ac:dyDescent="0.3"/>
    <row r="74" spans="1:9" x14ac:dyDescent="0.25">
      <c r="A74" s="276"/>
      <c r="B74" s="276" t="s">
        <v>72</v>
      </c>
      <c r="C74" s="276" t="s">
        <v>60</v>
      </c>
      <c r="D74" s="276" t="s">
        <v>73</v>
      </c>
      <c r="E74" s="276" t="s">
        <v>74</v>
      </c>
      <c r="F74" s="276" t="s">
        <v>75</v>
      </c>
      <c r="G74" s="276" t="s">
        <v>76</v>
      </c>
      <c r="H74" s="276" t="s">
        <v>181</v>
      </c>
      <c r="I74" s="276" t="s">
        <v>182</v>
      </c>
    </row>
    <row r="75" spans="1:9" x14ac:dyDescent="0.25">
      <c r="A75" s="274" t="s">
        <v>66</v>
      </c>
      <c r="B75" s="274">
        <v>2224.2805000485241</v>
      </c>
      <c r="C75" s="274">
        <v>193.99517187974809</v>
      </c>
      <c r="D75" s="274">
        <v>11.465648750409574</v>
      </c>
      <c r="E75" s="274">
        <v>4.9796106098037791E-22</v>
      </c>
      <c r="F75" s="274">
        <v>1840.8344804195233</v>
      </c>
      <c r="G75" s="274">
        <v>2607.7265196775252</v>
      </c>
      <c r="H75" s="274">
        <v>1717.8750863603111</v>
      </c>
      <c r="I75" s="274">
        <v>2730.6859137367373</v>
      </c>
    </row>
    <row r="76" spans="1:9" ht="16.5" thickBot="1" x14ac:dyDescent="0.3">
      <c r="A76" s="275" t="s">
        <v>171</v>
      </c>
      <c r="B76" s="275">
        <v>0.88495009166345007</v>
      </c>
      <c r="C76" s="275">
        <v>1.3028084474217128E-2</v>
      </c>
      <c r="D76" s="275">
        <v>67.926339702109402</v>
      </c>
      <c r="E76" s="275">
        <v>2.858951143535947E-111</v>
      </c>
      <c r="F76" s="275">
        <v>0.85919910473617978</v>
      </c>
      <c r="G76" s="275">
        <v>0.91070107859072036</v>
      </c>
      <c r="H76" s="275">
        <v>0.85094155194669618</v>
      </c>
      <c r="I76" s="275">
        <v>0.91895863138020395</v>
      </c>
    </row>
    <row r="77" spans="1:9" x14ac:dyDescent="0.25">
      <c r="A77" s="274"/>
      <c r="B77" s="274"/>
      <c r="C77" s="274"/>
      <c r="D77" s="274"/>
      <c r="E77" s="274"/>
      <c r="F77" s="274"/>
      <c r="G77" s="274"/>
      <c r="H77" s="274"/>
      <c r="I77" s="274"/>
    </row>
    <row r="79" spans="1:9" x14ac:dyDescent="0.25">
      <c r="A79" s="281" t="s">
        <v>174</v>
      </c>
    </row>
    <row r="80" spans="1:9" ht="16.5" thickBot="1" x14ac:dyDescent="0.3">
      <c r="A80" s="278" t="s">
        <v>175</v>
      </c>
    </row>
    <row r="81" spans="1:9" x14ac:dyDescent="0.25">
      <c r="A81" s="277" t="s">
        <v>56</v>
      </c>
      <c r="B81" s="277"/>
    </row>
    <row r="82" spans="1:9" x14ac:dyDescent="0.25">
      <c r="A82" s="274" t="s">
        <v>57</v>
      </c>
      <c r="B82" s="274">
        <v>0.98263386308819733</v>
      </c>
    </row>
    <row r="83" spans="1:9" ht="16.5" thickBot="1" x14ac:dyDescent="0.3">
      <c r="A83" s="280" t="s">
        <v>58</v>
      </c>
      <c r="B83" s="280">
        <v>0.96556930888763415</v>
      </c>
    </row>
    <row r="84" spans="1:9" x14ac:dyDescent="0.25">
      <c r="A84" s="280" t="s">
        <v>59</v>
      </c>
      <c r="B84" s="280">
        <v>0.96533020686602045</v>
      </c>
      <c r="D84" s="516" t="s">
        <v>207</v>
      </c>
      <c r="F84" s="516" t="s">
        <v>209</v>
      </c>
    </row>
    <row r="85" spans="1:9" ht="16.5" thickBot="1" x14ac:dyDescent="0.3">
      <c r="A85" s="274" t="s">
        <v>60</v>
      </c>
      <c r="B85" s="274">
        <v>965.31737320103809</v>
      </c>
      <c r="D85" s="517">
        <v>958.6828109176181</v>
      </c>
      <c r="F85" s="517">
        <f>D85/22.4</f>
        <v>42.798339773107955</v>
      </c>
    </row>
    <row r="86" spans="1:9" ht="16.5" thickBot="1" x14ac:dyDescent="0.3">
      <c r="A86" s="275" t="s">
        <v>61</v>
      </c>
      <c r="B86" s="275">
        <v>146</v>
      </c>
    </row>
    <row r="88" spans="1:9" ht="16.5" thickBot="1" x14ac:dyDescent="0.3">
      <c r="A88" t="s">
        <v>62</v>
      </c>
    </row>
    <row r="89" spans="1:9" x14ac:dyDescent="0.25">
      <c r="A89" s="276"/>
      <c r="B89" s="276" t="s">
        <v>67</v>
      </c>
      <c r="C89" s="276" t="s">
        <v>68</v>
      </c>
      <c r="D89" s="276" t="s">
        <v>69</v>
      </c>
      <c r="E89" s="276" t="s">
        <v>70</v>
      </c>
      <c r="F89" s="279" t="s">
        <v>71</v>
      </c>
    </row>
    <row r="90" spans="1:9" x14ac:dyDescent="0.25">
      <c r="A90" s="274" t="s">
        <v>63</v>
      </c>
      <c r="B90" s="274">
        <v>1</v>
      </c>
      <c r="C90" s="274">
        <v>3763053993.8203921</v>
      </c>
      <c r="D90" s="274">
        <v>3763053993.8203921</v>
      </c>
      <c r="E90" s="274">
        <v>4038.3151190909989</v>
      </c>
      <c r="F90" s="280">
        <v>3.087453312622087E-107</v>
      </c>
    </row>
    <row r="91" spans="1:9" x14ac:dyDescent="0.25">
      <c r="A91" s="274" t="s">
        <v>64</v>
      </c>
      <c r="B91" s="274">
        <v>144</v>
      </c>
      <c r="C91" s="274">
        <v>134184618.86454032</v>
      </c>
      <c r="D91" s="274">
        <v>931837.63100375223</v>
      </c>
      <c r="E91" s="274"/>
      <c r="F91" s="274"/>
    </row>
    <row r="92" spans="1:9" ht="16.5" thickBot="1" x14ac:dyDescent="0.3">
      <c r="A92" s="275" t="s">
        <v>65</v>
      </c>
      <c r="B92" s="275">
        <v>145</v>
      </c>
      <c r="C92" s="275">
        <v>3897238612.6849322</v>
      </c>
      <c r="D92" s="275"/>
      <c r="E92" s="275"/>
      <c r="F92" s="275"/>
    </row>
    <row r="93" spans="1:9" ht="16.5" thickBot="1" x14ac:dyDescent="0.3"/>
    <row r="94" spans="1:9" x14ac:dyDescent="0.25">
      <c r="A94" s="276"/>
      <c r="B94" s="276" t="s">
        <v>72</v>
      </c>
      <c r="C94" s="276" t="s">
        <v>60</v>
      </c>
      <c r="D94" s="276" t="s">
        <v>73</v>
      </c>
      <c r="E94" s="276" t="s">
        <v>74</v>
      </c>
      <c r="F94" s="276" t="s">
        <v>75</v>
      </c>
      <c r="G94" s="276" t="s">
        <v>76</v>
      </c>
      <c r="H94" s="276" t="s">
        <v>181</v>
      </c>
      <c r="I94" s="276" t="s">
        <v>182</v>
      </c>
    </row>
    <row r="95" spans="1:9" x14ac:dyDescent="0.25">
      <c r="A95" s="274" t="s">
        <v>66</v>
      </c>
      <c r="B95" s="274">
        <v>2334.104355226089</v>
      </c>
      <c r="C95" s="274">
        <v>205.70189359786616</v>
      </c>
      <c r="D95" s="274">
        <v>11.347024154231226</v>
      </c>
      <c r="E95" s="274">
        <v>1.0190871183616753E-21</v>
      </c>
      <c r="F95" s="274">
        <v>1927.5191213464402</v>
      </c>
      <c r="G95" s="274">
        <v>2740.6895891057375</v>
      </c>
      <c r="H95" s="274">
        <v>1797.1396900000532</v>
      </c>
      <c r="I95" s="274">
        <v>2871.0690204521247</v>
      </c>
    </row>
    <row r="96" spans="1:9" ht="16.5" thickBot="1" x14ac:dyDescent="0.3">
      <c r="A96" s="275" t="s">
        <v>171</v>
      </c>
      <c r="B96" s="275">
        <v>0.88499350678741573</v>
      </c>
      <c r="C96" s="275">
        <v>1.3926435812346394E-2</v>
      </c>
      <c r="D96" s="275">
        <v>63.547738898335375</v>
      </c>
      <c r="E96" s="275">
        <v>3.0874533126217367E-107</v>
      </c>
      <c r="F96" s="275">
        <v>0.85746686100484371</v>
      </c>
      <c r="G96" s="275">
        <v>0.91252015256998775</v>
      </c>
      <c r="H96" s="275">
        <v>0.84863990880650719</v>
      </c>
      <c r="I96" s="275">
        <v>0.92134710476832427</v>
      </c>
    </row>
    <row r="98" spans="1:6" x14ac:dyDescent="0.25">
      <c r="A98" s="281" t="s">
        <v>179</v>
      </c>
    </row>
    <row r="99" spans="1:6" ht="16.5" thickBot="1" x14ac:dyDescent="0.3">
      <c r="A99" s="278" t="s">
        <v>180</v>
      </c>
    </row>
    <row r="100" spans="1:6" x14ac:dyDescent="0.25">
      <c r="A100" s="277" t="s">
        <v>56</v>
      </c>
      <c r="B100" s="277"/>
    </row>
    <row r="101" spans="1:6" x14ac:dyDescent="0.25">
      <c r="A101" s="274" t="s">
        <v>57</v>
      </c>
      <c r="B101" s="274">
        <v>0.98255739279139476</v>
      </c>
    </row>
    <row r="102" spans="1:6" ht="16.5" thickBot="1" x14ac:dyDescent="0.3">
      <c r="A102" s="280" t="s">
        <v>58</v>
      </c>
      <c r="B102" s="280">
        <v>0.96541903012902319</v>
      </c>
    </row>
    <row r="103" spans="1:6" x14ac:dyDescent="0.25">
      <c r="A103" s="280" t="s">
        <v>59</v>
      </c>
      <c r="B103" s="280">
        <v>0.96517888450491918</v>
      </c>
      <c r="D103" s="516" t="s">
        <v>207</v>
      </c>
      <c r="F103" s="516" t="s">
        <v>209</v>
      </c>
    </row>
    <row r="104" spans="1:6" ht="16.5" thickBot="1" x14ac:dyDescent="0.3">
      <c r="A104" s="274" t="s">
        <v>60</v>
      </c>
      <c r="B104" s="274">
        <v>967.42172754463797</v>
      </c>
      <c r="D104" s="517">
        <v>960.77270217338196</v>
      </c>
      <c r="F104" s="517">
        <f>D104/22.4</f>
        <v>42.891638489883128</v>
      </c>
    </row>
    <row r="105" spans="1:6" ht="16.5" thickBot="1" x14ac:dyDescent="0.3">
      <c r="A105" s="275" t="s">
        <v>61</v>
      </c>
      <c r="B105" s="275">
        <v>146</v>
      </c>
    </row>
    <row r="107" spans="1:6" ht="16.5" thickBot="1" x14ac:dyDescent="0.3">
      <c r="A107" t="s">
        <v>62</v>
      </c>
    </row>
    <row r="108" spans="1:6" x14ac:dyDescent="0.25">
      <c r="A108" s="276"/>
      <c r="B108" s="276" t="s">
        <v>67</v>
      </c>
      <c r="C108" s="276" t="s">
        <v>68</v>
      </c>
      <c r="D108" s="276" t="s">
        <v>69</v>
      </c>
      <c r="E108" s="276" t="s">
        <v>70</v>
      </c>
      <c r="F108" s="279" t="s">
        <v>71</v>
      </c>
    </row>
    <row r="109" spans="1:6" x14ac:dyDescent="0.25">
      <c r="A109" s="274" t="s">
        <v>63</v>
      </c>
      <c r="B109" s="274">
        <v>1</v>
      </c>
      <c r="C109" s="274">
        <v>3762468321.639667</v>
      </c>
      <c r="D109" s="274">
        <v>3762468321.639667</v>
      </c>
      <c r="E109" s="274">
        <v>4020.1400035126453</v>
      </c>
      <c r="F109" s="280">
        <v>4.2249018920109826E-107</v>
      </c>
    </row>
    <row r="110" spans="1:6" x14ac:dyDescent="0.25">
      <c r="A110" s="274" t="s">
        <v>64</v>
      </c>
      <c r="B110" s="274">
        <v>144</v>
      </c>
      <c r="C110" s="274">
        <v>134770291.04526505</v>
      </c>
      <c r="D110" s="274">
        <v>935904.7989254517</v>
      </c>
      <c r="E110" s="274"/>
      <c r="F110" s="274"/>
    </row>
    <row r="111" spans="1:6" ht="16.5" thickBot="1" x14ac:dyDescent="0.3">
      <c r="A111" s="275" t="s">
        <v>65</v>
      </c>
      <c r="B111" s="275">
        <v>145</v>
      </c>
      <c r="C111" s="275">
        <v>3897238612.6849322</v>
      </c>
      <c r="D111" s="275"/>
      <c r="E111" s="275"/>
      <c r="F111" s="275"/>
    </row>
    <row r="112" spans="1:6" ht="16.5" thickBot="1" x14ac:dyDescent="0.3"/>
    <row r="113" spans="1:9" x14ac:dyDescent="0.25">
      <c r="A113" s="276"/>
      <c r="B113" s="276" t="s">
        <v>72</v>
      </c>
      <c r="C113" s="276" t="s">
        <v>60</v>
      </c>
      <c r="D113" s="276" t="s">
        <v>73</v>
      </c>
      <c r="E113" s="276" t="s">
        <v>74</v>
      </c>
      <c r="F113" s="276" t="s">
        <v>75</v>
      </c>
      <c r="G113" s="276" t="s">
        <v>76</v>
      </c>
      <c r="H113" s="276" t="s">
        <v>181</v>
      </c>
      <c r="I113" s="276" t="s">
        <v>182</v>
      </c>
    </row>
    <row r="114" spans="1:9" x14ac:dyDescent="0.25">
      <c r="A114" s="274" t="s">
        <v>66</v>
      </c>
      <c r="B114" s="274">
        <v>2202.3925409696767</v>
      </c>
      <c r="C114" s="274">
        <v>208.07977965303652</v>
      </c>
      <c r="D114" s="274">
        <v>10.584365980404559</v>
      </c>
      <c r="E114" s="274">
        <v>1.0070344347809918E-19</v>
      </c>
      <c r="F114" s="274">
        <v>1791.1072368039922</v>
      </c>
      <c r="G114" s="274">
        <v>2613.6778451353612</v>
      </c>
      <c r="H114" s="274">
        <v>1659.2206368737045</v>
      </c>
      <c r="I114" s="274">
        <v>2745.5644450656491</v>
      </c>
    </row>
    <row r="115" spans="1:9" ht="16.5" thickBot="1" x14ac:dyDescent="0.3">
      <c r="A115" s="275" t="s">
        <v>171</v>
      </c>
      <c r="B115" s="275">
        <v>0.88942504945638101</v>
      </c>
      <c r="C115" s="275">
        <v>1.4027774234769421E-2</v>
      </c>
      <c r="D115" s="275">
        <v>63.404573995198803</v>
      </c>
      <c r="E115" s="275">
        <v>4.2249018920114625E-107</v>
      </c>
      <c r="F115" s="275">
        <v>0.8616981006748371</v>
      </c>
      <c r="G115" s="275">
        <v>0.91715199823792493</v>
      </c>
      <c r="H115" s="275">
        <v>0.85280691743974169</v>
      </c>
      <c r="I115" s="275">
        <v>0.92604318147302034</v>
      </c>
    </row>
    <row r="116" spans="1:9" x14ac:dyDescent="0.25">
      <c r="A116" s="274"/>
      <c r="B116" s="274"/>
      <c r="C116" s="274"/>
      <c r="D116" s="274"/>
      <c r="E116" s="274"/>
      <c r="F116" s="274"/>
      <c r="G116" s="274"/>
      <c r="H116" s="274"/>
      <c r="I116" s="274"/>
    </row>
    <row r="118" spans="1:9" x14ac:dyDescent="0.25">
      <c r="A118" s="281" t="s">
        <v>178</v>
      </c>
    </row>
    <row r="119" spans="1:9" ht="16.5" thickBot="1" x14ac:dyDescent="0.3">
      <c r="A119" s="278" t="s">
        <v>177</v>
      </c>
    </row>
    <row r="120" spans="1:9" x14ac:dyDescent="0.25">
      <c r="A120" s="277" t="s">
        <v>56</v>
      </c>
      <c r="B120" s="277"/>
    </row>
    <row r="121" spans="1:9" x14ac:dyDescent="0.25">
      <c r="A121" s="274" t="s">
        <v>57</v>
      </c>
      <c r="B121" s="274">
        <v>0.98186520467139915</v>
      </c>
    </row>
    <row r="122" spans="1:9" ht="16.5" thickBot="1" x14ac:dyDescent="0.3">
      <c r="A122" s="280" t="s">
        <v>58</v>
      </c>
      <c r="B122" s="280">
        <v>0.96405928014440845</v>
      </c>
    </row>
    <row r="123" spans="1:9" x14ac:dyDescent="0.25">
      <c r="A123" s="280" t="s">
        <v>59</v>
      </c>
      <c r="B123" s="280">
        <v>0.96380969181207787</v>
      </c>
      <c r="D123" s="516" t="s">
        <v>207</v>
      </c>
      <c r="F123" s="516" t="s">
        <v>209</v>
      </c>
    </row>
    <row r="124" spans="1:9" ht="16.5" thickBot="1" x14ac:dyDescent="0.3">
      <c r="A124" s="274" t="s">
        <v>60</v>
      </c>
      <c r="B124" s="274">
        <v>986.25822482453918</v>
      </c>
      <c r="D124" s="517">
        <v>979.47973745676848</v>
      </c>
      <c r="F124" s="517">
        <f>D124/22.4</f>
        <v>43.72677399360574</v>
      </c>
    </row>
    <row r="125" spans="1:9" ht="16.5" thickBot="1" x14ac:dyDescent="0.3">
      <c r="A125" s="275" t="s">
        <v>61</v>
      </c>
      <c r="B125" s="275">
        <v>146</v>
      </c>
    </row>
    <row r="127" spans="1:9" ht="16.5" thickBot="1" x14ac:dyDescent="0.3">
      <c r="A127" t="s">
        <v>62</v>
      </c>
    </row>
    <row r="128" spans="1:9" x14ac:dyDescent="0.25">
      <c r="A128" s="276"/>
      <c r="B128" s="276" t="s">
        <v>67</v>
      </c>
      <c r="C128" s="276" t="s">
        <v>68</v>
      </c>
      <c r="D128" s="276" t="s">
        <v>69</v>
      </c>
      <c r="E128" s="276" t="s">
        <v>70</v>
      </c>
      <c r="F128" s="279" t="s">
        <v>71</v>
      </c>
    </row>
    <row r="129" spans="1:9" x14ac:dyDescent="0.25">
      <c r="A129" s="274" t="s">
        <v>63</v>
      </c>
      <c r="B129" s="274">
        <v>1</v>
      </c>
      <c r="C129" s="274">
        <v>3757169051.4960289</v>
      </c>
      <c r="D129" s="274">
        <v>3757169051.4960289</v>
      </c>
      <c r="E129" s="274">
        <v>3862.5975466987461</v>
      </c>
      <c r="F129" s="280">
        <v>6.793438966890313E-106</v>
      </c>
    </row>
    <row r="130" spans="1:9" x14ac:dyDescent="0.25">
      <c r="A130" s="274" t="s">
        <v>64</v>
      </c>
      <c r="B130" s="274">
        <v>144</v>
      </c>
      <c r="C130" s="274">
        <v>140069561.18890339</v>
      </c>
      <c r="D130" s="274">
        <v>972705.28603405133</v>
      </c>
      <c r="E130" s="274"/>
      <c r="F130" s="274"/>
    </row>
    <row r="131" spans="1:9" ht="16.5" thickBot="1" x14ac:dyDescent="0.3">
      <c r="A131" s="275" t="s">
        <v>65</v>
      </c>
      <c r="B131" s="275">
        <v>145</v>
      </c>
      <c r="C131" s="275">
        <v>3897238612.6849322</v>
      </c>
      <c r="D131" s="275"/>
      <c r="E131" s="275"/>
      <c r="F131" s="275"/>
    </row>
    <row r="132" spans="1:9" ht="16.5" thickBot="1" x14ac:dyDescent="0.3"/>
    <row r="133" spans="1:9" x14ac:dyDescent="0.25">
      <c r="A133" s="276"/>
      <c r="B133" s="276" t="s">
        <v>72</v>
      </c>
      <c r="C133" s="276" t="s">
        <v>60</v>
      </c>
      <c r="D133" s="276" t="s">
        <v>73</v>
      </c>
      <c r="E133" s="276" t="s">
        <v>74</v>
      </c>
      <c r="F133" s="276" t="s">
        <v>75</v>
      </c>
      <c r="G133" s="276" t="s">
        <v>76</v>
      </c>
      <c r="H133" s="276" t="s">
        <v>181</v>
      </c>
      <c r="I133" s="276" t="s">
        <v>182</v>
      </c>
    </row>
    <row r="134" spans="1:9" x14ac:dyDescent="0.25">
      <c r="A134" s="274" t="s">
        <v>66</v>
      </c>
      <c r="B134" s="274">
        <v>2336.6842846585369</v>
      </c>
      <c r="C134" s="274">
        <v>210.26569467052838</v>
      </c>
      <c r="D134" s="274">
        <v>11.113007703515105</v>
      </c>
      <c r="E134" s="274">
        <v>4.1815971762271754E-21</v>
      </c>
      <c r="F134" s="274">
        <v>1921.0783553732538</v>
      </c>
      <c r="G134" s="274">
        <v>2752.2902139438202</v>
      </c>
      <c r="H134" s="274">
        <v>1787.8062633020463</v>
      </c>
      <c r="I134" s="274">
        <v>2885.5623060150274</v>
      </c>
    </row>
    <row r="135" spans="1:9" ht="16.5" thickBot="1" x14ac:dyDescent="0.3">
      <c r="A135" s="275" t="s">
        <v>171</v>
      </c>
      <c r="B135" s="275">
        <v>0.87578444657023058</v>
      </c>
      <c r="C135" s="275">
        <v>1.4091508856859974E-2</v>
      </c>
      <c r="D135" s="275">
        <v>62.149799249062283</v>
      </c>
      <c r="E135" s="275">
        <v>6.7934389668905066E-106</v>
      </c>
      <c r="F135" s="275">
        <v>0.84793152152383233</v>
      </c>
      <c r="G135" s="275">
        <v>0.90363737161662883</v>
      </c>
      <c r="H135" s="275">
        <v>0.83899994155908164</v>
      </c>
      <c r="I135" s="275">
        <v>0.91256895158137952</v>
      </c>
    </row>
  </sheetData>
  <pageMargins left="0.7" right="0.7" top="0.75" bottom="0.75" header="0.3" footer="0.3"/>
  <pageSetup scale="8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411F9-FC56-854E-BAB1-334A0C6C155B}">
  <dimension ref="A1:FW162"/>
  <sheetViews>
    <sheetView tabSelected="1" zoomScale="150" zoomScaleNormal="150" workbookViewId="0">
      <pane xSplit="7" ySplit="2" topLeftCell="H3" activePane="bottomRight" state="frozen"/>
      <selection activeCell="F1" sqref="F1"/>
      <selection pane="topRight" activeCell="F1" sqref="F1"/>
      <selection pane="bottomLeft" activeCell="L4" sqref="L4"/>
      <selection pane="bottomRight" activeCell="H75" sqref="A75:XFD75"/>
    </sheetView>
  </sheetViews>
  <sheetFormatPr defaultColWidth="8.875" defaultRowHeight="12.75" x14ac:dyDescent="0.25"/>
  <cols>
    <col min="1" max="1" width="2.5" style="13" customWidth="1"/>
    <col min="2" max="2" width="4.375" style="42" bestFit="1" customWidth="1"/>
    <col min="3" max="3" width="3.625" style="36" bestFit="1" customWidth="1"/>
    <col min="4" max="4" width="6.5" style="36" bestFit="1" customWidth="1"/>
    <col min="5" max="5" width="7.75" style="38" bestFit="1" customWidth="1"/>
    <col min="6" max="6" width="9" style="305" bestFit="1" customWidth="1"/>
    <col min="7" max="7" width="10.75" style="368" bestFit="1" customWidth="1"/>
    <col min="8" max="8" width="7.25" style="39" bestFit="1" customWidth="1"/>
    <col min="9" max="9" width="9" style="311" bestFit="1" customWidth="1"/>
    <col min="10" max="10" width="10.75" style="376" bestFit="1" customWidth="1"/>
    <col min="11" max="11" width="9" style="311" bestFit="1" customWidth="1"/>
    <col min="12" max="12" width="10.75" style="376" bestFit="1" customWidth="1"/>
    <col min="13" max="13" width="9.5" style="317" bestFit="1" customWidth="1"/>
    <col min="14" max="14" width="10.75" style="387" bestFit="1" customWidth="1"/>
    <col min="15" max="15" width="9" style="321" bestFit="1" customWidth="1"/>
    <col min="16" max="16" width="10.75" style="394" bestFit="1" customWidth="1"/>
    <col min="17" max="17" width="9" style="321" bestFit="1" customWidth="1"/>
    <col min="18" max="18" width="10.75" style="394" bestFit="1" customWidth="1"/>
    <col min="19" max="19" width="5.25" style="40" bestFit="1" customWidth="1"/>
    <col min="20" max="20" width="5.125" style="40" bestFit="1" customWidth="1"/>
    <col min="21" max="21" width="5.25" style="31" bestFit="1" customWidth="1"/>
    <col min="22" max="22" width="4.75" style="31" bestFit="1" customWidth="1"/>
    <col min="23" max="23" width="5.25" style="31" bestFit="1" customWidth="1"/>
    <col min="24" max="24" width="5.625" style="31" bestFit="1" customWidth="1"/>
    <col min="25" max="28" width="5.25" style="31" bestFit="1" customWidth="1"/>
    <col min="29" max="29" width="5.25" style="234" bestFit="1" customWidth="1"/>
    <col min="30" max="34" width="5.25" style="31" bestFit="1" customWidth="1"/>
    <col min="35" max="35" width="6.125" style="36" bestFit="1" customWidth="1"/>
    <col min="36" max="36" width="4" style="36" bestFit="1" customWidth="1"/>
    <col min="37" max="37" width="5.625" style="36" bestFit="1" customWidth="1"/>
    <col min="38" max="38" width="4.75" style="36" bestFit="1" customWidth="1"/>
    <col min="39" max="40" width="6.5" style="36" bestFit="1" customWidth="1"/>
    <col min="41" max="43" width="5.625" style="36" bestFit="1" customWidth="1"/>
    <col min="44" max="48" width="4.75" style="36" bestFit="1" customWidth="1"/>
    <col min="49" max="49" width="5.625" style="36" bestFit="1" customWidth="1"/>
    <col min="50" max="54" width="4.75" style="36" bestFit="1" customWidth="1"/>
    <col min="55" max="55" width="5.625" style="36" bestFit="1" customWidth="1"/>
    <col min="56" max="57" width="4.75" style="36" bestFit="1" customWidth="1"/>
    <col min="58" max="59" width="5.25" style="36" bestFit="1" customWidth="1"/>
    <col min="60" max="60" width="5.625" style="36" bestFit="1" customWidth="1"/>
    <col min="61" max="61" width="5.25" style="36" bestFit="1" customWidth="1"/>
    <col min="62" max="62" width="5.25" style="202" bestFit="1" customWidth="1"/>
    <col min="63" max="63" width="2.5" style="13" customWidth="1"/>
    <col min="64" max="179" width="8.875" style="27"/>
    <col min="180" max="16384" width="8.875" style="36"/>
  </cols>
  <sheetData>
    <row r="1" spans="1:179" s="28" customFormat="1" x14ac:dyDescent="0.25">
      <c r="A1" s="93"/>
      <c r="B1" s="480" t="s">
        <v>158</v>
      </c>
      <c r="C1" s="480"/>
      <c r="D1" s="480"/>
      <c r="E1" s="480"/>
      <c r="F1" s="306">
        <f>CORREL(E3:E123,F3:F123)</f>
        <v>0.99843092073783335</v>
      </c>
      <c r="G1" s="360">
        <f>SUM(F3:F123)/SUM(E3:E123)</f>
        <v>1.0007896011114525</v>
      </c>
      <c r="H1" s="59">
        <f>(SUM(F3:F123)-SUM(E3:E123))/SUM(D3:D123)</f>
        <v>3.5056850324009449E-3</v>
      </c>
      <c r="I1" s="307">
        <f>CORREL(E3:E123,I3:I123)</f>
        <v>0.99571976520844219</v>
      </c>
      <c r="J1" s="369">
        <f>SUM(I3:I123)/SUM(E3:E123)</f>
        <v>0.98158404936121368</v>
      </c>
      <c r="K1" s="313">
        <f>CORREL(E3:E123,K3:K123)</f>
        <v>0.99396055679133921</v>
      </c>
      <c r="L1" s="377">
        <f>SUM(K3:K123)/SUM(E3:E123)</f>
        <v>0.97395915286030343</v>
      </c>
      <c r="M1" s="318">
        <f>CORREL(E3:E123,M3:M123)</f>
        <v>0.99835253891548048</v>
      </c>
      <c r="N1" s="382">
        <f>SUM(M3:M123)/SUM(E3:E123)</f>
        <v>1.000177315611986</v>
      </c>
      <c r="O1" s="335">
        <f>CORREL(E3:E123,O3:O123)</f>
        <v>0.99641403011736529</v>
      </c>
      <c r="P1" s="388">
        <f>SUM(O3:O123)/SUM(E3:E123)</f>
        <v>0.98569471262276986</v>
      </c>
      <c r="Q1" s="336">
        <f>CORREL(E3:E123,Q3:Q123)</f>
        <v>0.99548572859126083</v>
      </c>
      <c r="R1" s="395">
        <f>SUM(Q3:Q123)/SUM(E3:E123)</f>
        <v>0.98020591088760933</v>
      </c>
      <c r="S1" s="283">
        <f>CORREL(E3:E123,S3:S123)</f>
        <v>0.39250654292510495</v>
      </c>
      <c r="T1" s="283">
        <f>CORREL(E3:E123,T3:T123)</f>
        <v>-0.37024407387236374</v>
      </c>
      <c r="U1" s="287">
        <f>CORREL(E3:E123,U3:U123)</f>
        <v>0.23054960212709757</v>
      </c>
      <c r="V1" s="287">
        <f>CORREL(E3:E123,V3:V123)</f>
        <v>0.10435023191170784</v>
      </c>
      <c r="W1" s="283">
        <f>CORREL(E3:E123,W3:W123)</f>
        <v>0.28213998645756677</v>
      </c>
      <c r="X1" s="287">
        <f>CORREL(E3:E123,X3:X123)</f>
        <v>-0.64887784287147898</v>
      </c>
      <c r="Y1" s="287">
        <f>CORREL(E3:E123,Y3:Y123)</f>
        <v>-0.50922096591301347</v>
      </c>
      <c r="Z1" s="287"/>
      <c r="AA1" s="287">
        <f>CORREL(E3:E123,AA3:AA123)</f>
        <v>0.66016867016808622</v>
      </c>
      <c r="AB1" s="287">
        <f>CORREL(E3:E123,AB3:AB123)</f>
        <v>0.57656549952190661</v>
      </c>
      <c r="AC1" s="287">
        <f>CORREL(E3:E123,AC3:AC123)</f>
        <v>0.32104002948188937</v>
      </c>
      <c r="AD1" s="287">
        <f>CORREL(E3:E123,AD3:AD123)</f>
        <v>0.69737853693774532</v>
      </c>
      <c r="AE1" s="283">
        <f>CORREL(E3:E123,AE3:AE123)</f>
        <v>0.46978468608305929</v>
      </c>
      <c r="AF1" s="283">
        <f>CORREL(E3:E123,AF3:AF123)</f>
        <v>-0.35598175413026006</v>
      </c>
      <c r="AG1" s="287">
        <f>CORREL(E3:E123,AG3:AG123)</f>
        <v>0.76882750248989917</v>
      </c>
      <c r="AH1" s="287">
        <f>CORREL(E3:E123,AH3:AH123)</f>
        <v>0.77051347180761642</v>
      </c>
      <c r="AI1" s="287">
        <f>CORREL(E3:E123,AI3:AI123)</f>
        <v>0.98747793866055622</v>
      </c>
      <c r="AJ1" s="287" t="s">
        <v>160</v>
      </c>
      <c r="AK1" s="287">
        <f>CORREL(E3:E123,AK3:AK123)</f>
        <v>0.98554096920479894</v>
      </c>
      <c r="AL1" s="287">
        <f>CORREL(E3:E123,AL3:AL123)</f>
        <v>0.98462982099311236</v>
      </c>
      <c r="AM1" s="287">
        <f>CORREL(E3:E123,AM3:AM123)</f>
        <v>0.96352187460664496</v>
      </c>
      <c r="AN1" s="287">
        <f>CORREL(E3:E123,AN3:AN123)</f>
        <v>0.96140749924372071</v>
      </c>
      <c r="AO1" s="287">
        <f>CORREL(E3:E123,AO3:AO123)</f>
        <v>0.95788250753521154</v>
      </c>
      <c r="AP1" s="287">
        <f>CORREL(E3:E123,AP3:AP123)</f>
        <v>0.95173998960612494</v>
      </c>
      <c r="AQ1" s="287">
        <f>CORREL(E3:E123,AQ3:AQ123)</f>
        <v>0.95063048306167108</v>
      </c>
      <c r="AR1" s="287">
        <f>CORREL(E3:E123,AR3:AR123)</f>
        <v>0.92272401822513483</v>
      </c>
      <c r="AS1" s="287">
        <f>CORREL(E3:E123,AS3:AS123)</f>
        <v>0.92266746764768581</v>
      </c>
      <c r="AT1" s="287">
        <f>CORREL(E3:E123,AT3:AT123)</f>
        <v>0.90226664177003124</v>
      </c>
      <c r="AU1" s="287">
        <f>CORREL(E3:E123,AU3:AU123)</f>
        <v>0.89116192686965556</v>
      </c>
      <c r="AV1" s="283">
        <f>CORREL(E3:E123,AV3:AV123)</f>
        <v>0.83765258692887701</v>
      </c>
      <c r="AW1" s="287">
        <f>CORREL(E3:E123,AW3:AW123)</f>
        <v>0.82221286703297025</v>
      </c>
      <c r="AX1" s="287">
        <f>CORREL(E3:E123,AX3:AX123)</f>
        <v>0.80904960198552633</v>
      </c>
      <c r="AY1" s="287">
        <f>CORREL(E3:E123,AY3:AY123)</f>
        <v>0.79134041835939939</v>
      </c>
      <c r="AZ1" s="287">
        <f>CORREL(E3:E123,AZ3:AZ123)</f>
        <v>0.64910858756664458</v>
      </c>
      <c r="BA1" s="287">
        <f>CORREL(E3:E123,BA3:BA123)</f>
        <v>0.50340120514461961</v>
      </c>
      <c r="BB1" s="283">
        <f>CORREL(E3:E123,BB3:BB123)</f>
        <v>0.50226806648574551</v>
      </c>
      <c r="BC1" s="283">
        <f>CORREL(E3:E123,BC3:BC123)</f>
        <v>0.46450785560053282</v>
      </c>
      <c r="BD1" s="287">
        <f>CORREL(E3:E123,BD3:BD123)</f>
        <v>0.45070482589239358</v>
      </c>
      <c r="BE1" s="283">
        <f>CORREL(E3:E123,BE3:BE123)</f>
        <v>0.43196723436601087</v>
      </c>
      <c r="BF1" s="287">
        <f>CORREL(E3:E123,BF3:BF123)</f>
        <v>-0.19011197427802429</v>
      </c>
      <c r="BG1" s="287">
        <f>CORREL(E3:E123,BG3:BG123)</f>
        <v>-0.10631172310712186</v>
      </c>
      <c r="BH1" s="287">
        <f>CORREL(E3:E123,BH3:BH123)</f>
        <v>-7.1487938860338454E-2</v>
      </c>
      <c r="BI1" s="287">
        <f>CORREL(E3:E123,BI3:BI123)</f>
        <v>-2.1611098954324493E-2</v>
      </c>
      <c r="BJ1" s="287">
        <f>CORREL(E3:E123,BJ3:BJ123)</f>
        <v>-7.2204851262157111E-3</v>
      </c>
      <c r="BK1" s="205"/>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c r="FR1" s="26"/>
      <c r="FS1" s="26"/>
      <c r="FT1" s="26"/>
      <c r="FU1" s="26"/>
      <c r="FV1" s="26"/>
      <c r="FW1" s="26"/>
    </row>
    <row r="2" spans="1:179" s="31" customFormat="1" ht="51" x14ac:dyDescent="0.25">
      <c r="A2" s="89"/>
      <c r="B2" s="97" t="s">
        <v>0</v>
      </c>
      <c r="C2" s="97" t="s">
        <v>1</v>
      </c>
      <c r="D2" s="97" t="s">
        <v>2</v>
      </c>
      <c r="E2" s="206" t="s">
        <v>3</v>
      </c>
      <c r="F2" s="301" t="s">
        <v>169</v>
      </c>
      <c r="G2" s="361" t="s">
        <v>188</v>
      </c>
      <c r="H2" s="211" t="s">
        <v>104</v>
      </c>
      <c r="I2" s="337" t="s">
        <v>105</v>
      </c>
      <c r="J2" s="369" t="s">
        <v>192</v>
      </c>
      <c r="K2" s="338" t="s">
        <v>106</v>
      </c>
      <c r="L2" s="377" t="s">
        <v>192</v>
      </c>
      <c r="M2" s="339" t="s">
        <v>170</v>
      </c>
      <c r="N2" s="382" t="s">
        <v>189</v>
      </c>
      <c r="O2" s="340" t="s">
        <v>107</v>
      </c>
      <c r="P2" s="388" t="s">
        <v>190</v>
      </c>
      <c r="Q2" s="341" t="s">
        <v>108</v>
      </c>
      <c r="R2" s="395" t="s">
        <v>191</v>
      </c>
      <c r="S2" s="97" t="s">
        <v>167</v>
      </c>
      <c r="T2" s="97" t="s">
        <v>163</v>
      </c>
      <c r="U2" s="97" t="s">
        <v>197</v>
      </c>
      <c r="V2" s="97" t="s">
        <v>18</v>
      </c>
      <c r="W2" s="207" t="s">
        <v>24</v>
      </c>
      <c r="X2" s="97" t="s">
        <v>162</v>
      </c>
      <c r="Y2" s="97" t="s">
        <v>103</v>
      </c>
      <c r="Z2" s="97" t="s">
        <v>198</v>
      </c>
      <c r="AA2" s="97" t="s">
        <v>97</v>
      </c>
      <c r="AB2" s="97" t="s">
        <v>25</v>
      </c>
      <c r="AC2" s="97" t="s">
        <v>17</v>
      </c>
      <c r="AD2" s="97" t="s">
        <v>80</v>
      </c>
      <c r="AE2" s="207" t="s">
        <v>96</v>
      </c>
      <c r="AF2" s="207" t="s">
        <v>101</v>
      </c>
      <c r="AG2" s="97" t="s">
        <v>79</v>
      </c>
      <c r="AH2" s="97" t="s">
        <v>23</v>
      </c>
      <c r="AI2" s="97" t="s">
        <v>10</v>
      </c>
      <c r="AJ2" s="97" t="s">
        <v>168</v>
      </c>
      <c r="AK2" s="97" t="s">
        <v>4</v>
      </c>
      <c r="AL2" s="97" t="s">
        <v>77</v>
      </c>
      <c r="AM2" s="97" t="s">
        <v>83</v>
      </c>
      <c r="AN2" s="97" t="s">
        <v>55</v>
      </c>
      <c r="AO2" s="97" t="s">
        <v>164</v>
      </c>
      <c r="AP2" s="207" t="s">
        <v>84</v>
      </c>
      <c r="AQ2" s="97" t="s">
        <v>8</v>
      </c>
      <c r="AR2" s="97" t="s">
        <v>98</v>
      </c>
      <c r="AS2" s="97" t="s">
        <v>13</v>
      </c>
      <c r="AT2" s="207" t="s">
        <v>200</v>
      </c>
      <c r="AU2" s="97" t="s">
        <v>5</v>
      </c>
      <c r="AV2" s="97" t="s">
        <v>14</v>
      </c>
      <c r="AW2" s="97" t="s">
        <v>9</v>
      </c>
      <c r="AX2" s="97" t="s">
        <v>161</v>
      </c>
      <c r="AY2" s="97" t="s">
        <v>11</v>
      </c>
      <c r="AZ2" s="97" t="s">
        <v>52</v>
      </c>
      <c r="BA2" s="207" t="s">
        <v>26</v>
      </c>
      <c r="BB2" s="97" t="s">
        <v>27</v>
      </c>
      <c r="BC2" s="97" t="s">
        <v>165</v>
      </c>
      <c r="BD2" s="97" t="s">
        <v>6</v>
      </c>
      <c r="BE2" s="97" t="s">
        <v>16</v>
      </c>
      <c r="BF2" s="97" t="s">
        <v>12</v>
      </c>
      <c r="BG2" s="97" t="s">
        <v>7</v>
      </c>
      <c r="BH2" s="97" t="s">
        <v>15</v>
      </c>
      <c r="BI2" s="207" t="s">
        <v>166</v>
      </c>
      <c r="BJ2" s="97" t="s">
        <v>78</v>
      </c>
      <c r="BK2" s="95"/>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c r="FF2" s="30"/>
      <c r="FG2" s="30"/>
      <c r="FH2" s="30"/>
      <c r="FI2" s="30"/>
      <c r="FJ2" s="30"/>
      <c r="FK2" s="30"/>
      <c r="FL2" s="30"/>
      <c r="FM2" s="30"/>
      <c r="FN2" s="30"/>
      <c r="FO2" s="30"/>
      <c r="FP2" s="30"/>
      <c r="FQ2" s="30"/>
      <c r="FR2" s="30"/>
      <c r="FS2" s="30"/>
      <c r="FT2" s="30"/>
      <c r="FU2" s="30"/>
      <c r="FV2" s="30"/>
      <c r="FW2" s="30"/>
    </row>
    <row r="3" spans="1:179" x14ac:dyDescent="0.25">
      <c r="A3" s="85"/>
      <c r="B3" s="96">
        <v>2021</v>
      </c>
      <c r="C3" s="208">
        <v>30</v>
      </c>
      <c r="D3" s="208">
        <v>4858</v>
      </c>
      <c r="E3" s="209">
        <v>22010</v>
      </c>
      <c r="F3" s="302">
        <f t="shared" ref="F3:F34" si="0">((((2/3)+((V3+AG3+AD3+AE3+S3+AC3+W3-(1-AA3)-AB3-Y3)/20))*(AY3*3+BD3*4/3+AI3+(AQ3+BH3)*5/6+(AV3+BB3+BE3)*1/6-AR3*3/2-AS3*7/6-BG3-BF3*2/3-AU3*1/2-AW3*1/3)-(((1/3)-((V3+AG3+AD3+AA3+X3+AC3+T3+AF3+W3)/20))*(AR3*17/6+AS3*2+BG3*4/3+BF3*5/6+AW3*1/2+BA3*1/3-AU3*3/2-AY3*1/3-AQ3*1/6))))/2</f>
        <v>21520.922348904318</v>
      </c>
      <c r="G3" s="362">
        <f>F3/E3</f>
        <v>0.97777929799656149</v>
      </c>
      <c r="H3" s="211">
        <f t="shared" ref="H3:H12" si="1">(E3-F3)/D3</f>
        <v>0.10067469145650104</v>
      </c>
      <c r="I3" s="308">
        <f t="shared" ref="I3:I34" si="2">(((AK3+AQ3+AY3-AZ3*0.5-AU3)*(1.1*(AI3*1.4-AK3*0.6-AU3*3+(AQ3+AY3-AZ3)*0.1+(BD3-BG3-AT3)*0.9)))/((1.1*(AI3*1.4-AK3*0.6-AU3*3+(AQ3+AY3-AZ3)*0.1+(BD3-BG3-AT3)*0.9))+(AM3-AQ3-AS3-BF3-AY3-AK3+BG3+AT3)))+AU3</f>
        <v>22086.883207594641</v>
      </c>
      <c r="J3" s="370">
        <f>I3/E3</f>
        <v>1.0034931034799928</v>
      </c>
      <c r="K3" s="312">
        <f t="shared" ref="K3:K34" si="3">((AI3+AQ3+AY3)*2+AK3+BD3-(AN3+BG3+AT3-AK3)*0.605)*0.16</f>
        <v>21776.016799999998</v>
      </c>
      <c r="L3" s="378">
        <f>K3/E3</f>
        <v>0.98936923216719663</v>
      </c>
      <c r="M3" s="314">
        <f t="shared" ref="M3:M34" si="4">((((2/3)+((AH3+W3+AC3+V3-AB3)/20))*(AI3+((AQ3+BH3)*(5/6))+((AV3+BB3+BE3)*(1/6))+(AY3*(19/6))+(BD3*(4/3))-(AS3*(7/6))-(AT3*(11/6))-AU3-(AW3*(1/3))-(BF3*(2/3))-BG3))-(((1/3)-(((AH3+W3)*2+AC3+V3-AB3)/20))*((AS3*(13/6))+(AT3*(8/3))+(AW3*(1/2))+(BA3*(1/3))+((BF3+BG3)*(3/2))-(AQ3*(1/6))-(AU3*(11/3))-(AY3*(5/12)))))/2</f>
        <v>21510.622423672259</v>
      </c>
      <c r="N3" s="383">
        <f>M3/E3</f>
        <v>0.97731133228860789</v>
      </c>
      <c r="O3" s="342">
        <f t="shared" ref="O3:O34" si="5">((AK3+AQ3-BG3+AY3-AT3)*(AI3+(AQ3-AZ3+AY3)*0.26+(BF3+AS3+BD3)*0.52))/(AN3+AQ3+AY3+AS3+BF3)</f>
        <v>21772.667909505049</v>
      </c>
      <c r="P3" s="389">
        <f>O3/E3</f>
        <v>0.98921707903248746</v>
      </c>
      <c r="Q3" s="343">
        <f t="shared" ref="Q3:Q34" si="6">AP3*0.5+AL3*0.72+BJ3*1.04+AU3*1.44+(AY3+AQ3-AZ3)*0.34+AZ3*0.25+BD3*0.18-BG3*0.32-(AN3-AK3-AW3)*0.09-AW3*0.098-AT3*0.37+AS3*0.37+BF3*0.04</f>
        <v>21479.280000000002</v>
      </c>
      <c r="R3" s="396">
        <f>Q3/E3</f>
        <v>0.97588732394366207</v>
      </c>
      <c r="S3" s="288">
        <f t="shared" ref="S3:S34" si="7">AO3/AM3</f>
        <v>9.8483098483098483E-2</v>
      </c>
      <c r="T3" s="288">
        <f t="shared" ref="T3:T34" si="8">AO3/AI3</f>
        <v>0.26502671580598847</v>
      </c>
      <c r="U3" s="288">
        <v>0.23899999999999999</v>
      </c>
      <c r="V3" s="322">
        <v>0.29199999999999998</v>
      </c>
      <c r="W3" s="282">
        <f t="shared" ref="W3:W34" si="9">AQ3/AM3</f>
        <v>8.6867086867086871E-2</v>
      </c>
      <c r="X3" s="288">
        <f t="shared" ref="X3:X34" si="10">BC3/AI3</f>
        <v>7.393099773544691E-2</v>
      </c>
      <c r="Y3" s="288">
        <f t="shared" ref="Y3:Y34" si="11">BI3/AI3</f>
        <v>1.4652990542160651E-2</v>
      </c>
      <c r="Z3" s="288">
        <f>AR3/AM3</f>
        <v>2.107052107052107E-2</v>
      </c>
      <c r="AA3" s="288">
        <f t="shared" ref="AA3:AA34" si="12">AU3/AI3</f>
        <v>8.7977147255154445E-2</v>
      </c>
      <c r="AB3" s="288">
        <f t="shared" ref="AB3:AB34" si="13">AW3/AM3</f>
        <v>0.2317977317977318</v>
      </c>
      <c r="AC3" s="288">
        <v>0.317</v>
      </c>
      <c r="AD3" s="288">
        <v>0.72799999999999998</v>
      </c>
      <c r="AE3" s="282">
        <f t="shared" ref="AE3:AE34" si="14">E3/AM3</f>
        <v>0.12105512105512105</v>
      </c>
      <c r="AF3" s="282">
        <f t="shared" ref="AF3:AF34" si="15">E3/AI3</f>
        <v>0.32577002205349082</v>
      </c>
      <c r="AG3" s="288">
        <v>0.41099999999999998</v>
      </c>
      <c r="AH3" s="288">
        <f t="shared" ref="AH3:AH34" si="16">AI3/AM3</f>
        <v>0.3715968715968716</v>
      </c>
      <c r="AI3" s="324">
        <v>67563</v>
      </c>
      <c r="AJ3" s="324">
        <v>238</v>
      </c>
      <c r="AK3" s="212">
        <v>39481</v>
      </c>
      <c r="AL3" s="212">
        <v>7863</v>
      </c>
      <c r="AM3" s="212">
        <v>181818</v>
      </c>
      <c r="AN3" s="212">
        <v>161941</v>
      </c>
      <c r="AO3" s="212">
        <f>AQ3+AY3</f>
        <v>17906</v>
      </c>
      <c r="AP3" s="327">
        <f t="shared" ref="AP3:AP34" si="17">AK3-AL3-AU3-BJ3</f>
        <v>25003</v>
      </c>
      <c r="AQ3" s="212">
        <v>15794</v>
      </c>
      <c r="AR3" s="212">
        <v>3831</v>
      </c>
      <c r="AS3" s="212">
        <v>1143</v>
      </c>
      <c r="AT3" s="327">
        <v>3328</v>
      </c>
      <c r="AU3" s="212">
        <v>5944</v>
      </c>
      <c r="AV3" s="212">
        <v>1862</v>
      </c>
      <c r="AW3" s="212">
        <v>42145</v>
      </c>
      <c r="AX3" s="212">
        <f t="shared" ref="AX3:AX34" si="18">AV3+BB3+BE3</f>
        <v>2366</v>
      </c>
      <c r="AY3" s="212">
        <v>2112</v>
      </c>
      <c r="AZ3" s="212">
        <v>703</v>
      </c>
      <c r="BA3" s="214">
        <v>279</v>
      </c>
      <c r="BB3" s="212">
        <v>155</v>
      </c>
      <c r="BC3" s="212">
        <f t="shared" ref="BC3:BC34" si="19">AV3+BB3+BE3+BH3</f>
        <v>4995</v>
      </c>
      <c r="BD3" s="212">
        <v>2213</v>
      </c>
      <c r="BE3" s="212">
        <v>349</v>
      </c>
      <c r="BF3" s="212">
        <v>766</v>
      </c>
      <c r="BG3" s="212">
        <v>711</v>
      </c>
      <c r="BH3" s="212">
        <v>2629</v>
      </c>
      <c r="BI3" s="214">
        <f t="shared" ref="BI3:BI66" si="20">BA3+BG3</f>
        <v>990</v>
      </c>
      <c r="BJ3" s="212">
        <v>671</v>
      </c>
      <c r="BK3" s="215"/>
    </row>
    <row r="4" spans="1:179" x14ac:dyDescent="0.25">
      <c r="A4" s="85"/>
      <c r="B4" s="96">
        <v>2020</v>
      </c>
      <c r="C4" s="208">
        <v>30</v>
      </c>
      <c r="D4" s="208">
        <v>1796</v>
      </c>
      <c r="E4" s="209">
        <v>8344</v>
      </c>
      <c r="F4" s="302">
        <f t="shared" si="0"/>
        <v>8208.9829866291875</v>
      </c>
      <c r="G4" s="363">
        <f t="shared" ref="G4:G67" si="21">F4/E4</f>
        <v>0.98381867049726601</v>
      </c>
      <c r="H4" s="210">
        <f t="shared" si="1"/>
        <v>7.5176510785530337E-2</v>
      </c>
      <c r="I4" s="308">
        <f t="shared" si="2"/>
        <v>8320.9490116148827</v>
      </c>
      <c r="J4" s="370">
        <f t="shared" ref="J4:J67" si="22">I4/E4</f>
        <v>0.99723741749938666</v>
      </c>
      <c r="K4" s="312">
        <f t="shared" si="3"/>
        <v>8201.8240000000005</v>
      </c>
      <c r="L4" s="378">
        <f t="shared" ref="L4:L67" si="23">K4/E4</f>
        <v>0.9829606903163951</v>
      </c>
      <c r="M4" s="314">
        <f t="shared" si="4"/>
        <v>8222.9209793326536</v>
      </c>
      <c r="N4" s="382">
        <f t="shared" ref="N4:N67" si="24">M4/E4</f>
        <v>0.98548909148282038</v>
      </c>
      <c r="O4" s="342">
        <f t="shared" si="5"/>
        <v>8197.0554879571555</v>
      </c>
      <c r="P4" s="389">
        <f t="shared" ref="P4:P67" si="25">O4/E4</f>
        <v>0.98238920037837429</v>
      </c>
      <c r="Q4" s="343">
        <f t="shared" si="6"/>
        <v>8092.4120000000003</v>
      </c>
      <c r="R4" s="396">
        <f t="shared" ref="R4:R67" si="26">Q4/E4</f>
        <v>0.9698480345158198</v>
      </c>
      <c r="S4" s="288">
        <f t="shared" si="7"/>
        <v>0.10394550867590895</v>
      </c>
      <c r="T4" s="288">
        <f t="shared" si="8"/>
        <v>0.27643154190658992</v>
      </c>
      <c r="U4" s="288">
        <v>0.245</v>
      </c>
      <c r="V4" s="322">
        <v>0.29199999999999998</v>
      </c>
      <c r="W4" s="282">
        <f t="shared" si="9"/>
        <v>9.1600757826361526E-2</v>
      </c>
      <c r="X4" s="288">
        <f t="shared" si="10"/>
        <v>7.6615483045425467E-2</v>
      </c>
      <c r="Y4" s="288">
        <f t="shared" si="11"/>
        <v>1.6354766474728086E-2</v>
      </c>
      <c r="Z4" s="288">
        <f t="shared" ref="Z4:Z67" si="27">AR4/AM4</f>
        <v>2.1531891859381109E-2</v>
      </c>
      <c r="AA4" s="288">
        <f t="shared" si="12"/>
        <v>9.2130518234165071E-2</v>
      </c>
      <c r="AB4" s="288">
        <f t="shared" si="13"/>
        <v>0.23435479505608517</v>
      </c>
      <c r="AC4" s="288">
        <v>0.32200000000000001</v>
      </c>
      <c r="AD4" s="288">
        <v>0.74</v>
      </c>
      <c r="AE4" s="282">
        <f t="shared" si="14"/>
        <v>0.12546236429795807</v>
      </c>
      <c r="AF4" s="282">
        <f t="shared" si="15"/>
        <v>0.33365323096609084</v>
      </c>
      <c r="AG4" s="288">
        <v>0.41799999999999998</v>
      </c>
      <c r="AH4" s="288">
        <f t="shared" si="16"/>
        <v>0.37602622319790696</v>
      </c>
      <c r="AI4" s="324">
        <v>25008</v>
      </c>
      <c r="AJ4" s="324">
        <v>156</v>
      </c>
      <c r="AK4" s="212">
        <v>14439</v>
      </c>
      <c r="AL4" s="212">
        <v>2823</v>
      </c>
      <c r="AM4" s="212">
        <v>66506</v>
      </c>
      <c r="AN4" s="212">
        <v>59030</v>
      </c>
      <c r="AO4" s="212">
        <f t="shared" ref="AO4:AO66" si="28">AQ4+AY4</f>
        <v>6913</v>
      </c>
      <c r="AP4" s="327">
        <f t="shared" si="17"/>
        <v>9071</v>
      </c>
      <c r="AQ4" s="212">
        <v>6092</v>
      </c>
      <c r="AR4" s="212">
        <v>1432</v>
      </c>
      <c r="AS4" s="212">
        <v>402</v>
      </c>
      <c r="AT4" s="327">
        <v>1237</v>
      </c>
      <c r="AU4" s="212">
        <v>2304</v>
      </c>
      <c r="AV4" s="212">
        <v>675</v>
      </c>
      <c r="AW4" s="212">
        <v>15586</v>
      </c>
      <c r="AX4" s="212">
        <f t="shared" si="18"/>
        <v>879</v>
      </c>
      <c r="AY4" s="212">
        <v>821</v>
      </c>
      <c r="AZ4" s="212">
        <v>202</v>
      </c>
      <c r="BA4" s="214">
        <v>117</v>
      </c>
      <c r="BB4" s="212">
        <v>63</v>
      </c>
      <c r="BC4" s="212">
        <f t="shared" si="19"/>
        <v>1916</v>
      </c>
      <c r="BD4" s="212">
        <v>883</v>
      </c>
      <c r="BE4" s="212">
        <v>141</v>
      </c>
      <c r="BF4" s="212">
        <v>126</v>
      </c>
      <c r="BG4" s="212">
        <v>292</v>
      </c>
      <c r="BH4" s="212">
        <v>1037</v>
      </c>
      <c r="BI4" s="214">
        <f t="shared" si="20"/>
        <v>409</v>
      </c>
      <c r="BJ4" s="212">
        <v>241</v>
      </c>
      <c r="BK4" s="215"/>
    </row>
    <row r="5" spans="1:179" x14ac:dyDescent="0.25">
      <c r="A5" s="85"/>
      <c r="B5" s="96">
        <v>2019</v>
      </c>
      <c r="C5" s="208">
        <v>30</v>
      </c>
      <c r="D5" s="208">
        <v>4858</v>
      </c>
      <c r="E5" s="209">
        <v>23467</v>
      </c>
      <c r="F5" s="302">
        <f t="shared" si="0"/>
        <v>23070.131589175464</v>
      </c>
      <c r="G5" s="363">
        <f t="shared" si="21"/>
        <v>0.98308823408085666</v>
      </c>
      <c r="H5" s="210">
        <f t="shared" si="1"/>
        <v>8.1693785678167166E-2</v>
      </c>
      <c r="I5" s="308">
        <f t="shared" si="2"/>
        <v>23791.468681572205</v>
      </c>
      <c r="J5" s="370">
        <f t="shared" si="22"/>
        <v>1.0138265940074234</v>
      </c>
      <c r="K5" s="312">
        <f t="shared" si="3"/>
        <v>23523.882400000002</v>
      </c>
      <c r="L5" s="378">
        <f t="shared" si="23"/>
        <v>1.0024239314782462</v>
      </c>
      <c r="M5" s="314">
        <f t="shared" si="4"/>
        <v>23068.925837639039</v>
      </c>
      <c r="N5" s="382">
        <f t="shared" si="24"/>
        <v>0.98303685335317847</v>
      </c>
      <c r="O5" s="342">
        <f t="shared" si="5"/>
        <v>23599.227749388596</v>
      </c>
      <c r="P5" s="389">
        <f t="shared" si="25"/>
        <v>1.005634625192338</v>
      </c>
      <c r="Q5" s="343">
        <f t="shared" si="6"/>
        <v>23462.476000000006</v>
      </c>
      <c r="R5" s="397">
        <f t="shared" si="26"/>
        <v>0.99980721864746269</v>
      </c>
      <c r="S5" s="288">
        <f t="shared" si="7"/>
        <v>9.5857214087723908E-2</v>
      </c>
      <c r="T5" s="288">
        <f t="shared" si="8"/>
        <v>0.24671579179775902</v>
      </c>
      <c r="U5" s="288">
        <v>0.252</v>
      </c>
      <c r="V5" s="322">
        <v>0.29799999999999999</v>
      </c>
      <c r="W5" s="282">
        <f t="shared" si="9"/>
        <v>8.5220113984248086E-2</v>
      </c>
      <c r="X5" s="288">
        <f t="shared" si="10"/>
        <v>7.159021913120274E-2</v>
      </c>
      <c r="Y5" s="288">
        <f t="shared" si="11"/>
        <v>1.597946679913893E-2</v>
      </c>
      <c r="Z5" s="288">
        <f t="shared" si="27"/>
        <v>2.1494019311912586E-2</v>
      </c>
      <c r="AA5" s="288">
        <f t="shared" si="12"/>
        <v>9.350333940497875E-2</v>
      </c>
      <c r="AB5" s="288">
        <f t="shared" si="13"/>
        <v>0.22959301296932719</v>
      </c>
      <c r="AC5" s="288">
        <v>0.32300000000000001</v>
      </c>
      <c r="AD5" s="288">
        <v>0.75800000000000001</v>
      </c>
      <c r="AE5" s="282">
        <f t="shared" si="14"/>
        <v>0.12581694966142495</v>
      </c>
      <c r="AF5" s="282">
        <f t="shared" si="15"/>
        <v>0.32382568857978694</v>
      </c>
      <c r="AG5" s="288">
        <v>0.435</v>
      </c>
      <c r="AH5" s="288">
        <f t="shared" si="16"/>
        <v>0.38853294873925703</v>
      </c>
      <c r="AI5" s="212">
        <v>72468</v>
      </c>
      <c r="AJ5" s="212"/>
      <c r="AK5" s="212">
        <v>42039</v>
      </c>
      <c r="AL5" s="212">
        <v>8531</v>
      </c>
      <c r="AM5" s="212">
        <v>186517</v>
      </c>
      <c r="AN5" s="212">
        <v>166651</v>
      </c>
      <c r="AO5" s="212">
        <f t="shared" si="28"/>
        <v>17879</v>
      </c>
      <c r="AP5" s="327">
        <f t="shared" si="17"/>
        <v>25947</v>
      </c>
      <c r="AQ5" s="212">
        <v>15895</v>
      </c>
      <c r="AR5" s="212">
        <v>4009</v>
      </c>
      <c r="AS5" s="212">
        <v>1150</v>
      </c>
      <c r="AT5" s="327">
        <v>3463</v>
      </c>
      <c r="AU5" s="212">
        <v>6776</v>
      </c>
      <c r="AV5" s="212">
        <v>1788</v>
      </c>
      <c r="AW5" s="212">
        <v>42823</v>
      </c>
      <c r="AX5" s="212">
        <f t="shared" si="18"/>
        <v>2290</v>
      </c>
      <c r="AY5" s="212">
        <v>1984</v>
      </c>
      <c r="AZ5" s="212">
        <v>753</v>
      </c>
      <c r="BA5" s="214">
        <v>326</v>
      </c>
      <c r="BB5" s="212">
        <v>153</v>
      </c>
      <c r="BC5" s="212">
        <f t="shared" si="19"/>
        <v>5188</v>
      </c>
      <c r="BD5" s="212">
        <v>2280</v>
      </c>
      <c r="BE5" s="212">
        <v>349</v>
      </c>
      <c r="BF5" s="212">
        <v>776</v>
      </c>
      <c r="BG5" s="212">
        <v>832</v>
      </c>
      <c r="BH5" s="212">
        <v>2898</v>
      </c>
      <c r="BI5" s="214">
        <f t="shared" si="20"/>
        <v>1158</v>
      </c>
      <c r="BJ5" s="212">
        <v>785</v>
      </c>
      <c r="BK5" s="215"/>
    </row>
    <row r="6" spans="1:179" x14ac:dyDescent="0.25">
      <c r="A6" s="85"/>
      <c r="B6" s="96">
        <v>2018</v>
      </c>
      <c r="C6" s="208">
        <v>30</v>
      </c>
      <c r="D6" s="208">
        <v>4862</v>
      </c>
      <c r="E6" s="209">
        <v>21630</v>
      </c>
      <c r="F6" s="302">
        <f t="shared" si="0"/>
        <v>21238.196611504904</v>
      </c>
      <c r="G6" s="363">
        <f t="shared" si="21"/>
        <v>0.98188611241354151</v>
      </c>
      <c r="H6" s="210">
        <f t="shared" si="1"/>
        <v>8.0584818695001323E-2</v>
      </c>
      <c r="I6" s="308">
        <f t="shared" si="2"/>
        <v>22041.976474687992</v>
      </c>
      <c r="J6" s="371">
        <f t="shared" si="22"/>
        <v>1.019046531423393</v>
      </c>
      <c r="K6" s="312">
        <f t="shared" si="3"/>
        <v>21796.552800000001</v>
      </c>
      <c r="L6" s="378">
        <f t="shared" si="23"/>
        <v>1.0077000832177532</v>
      </c>
      <c r="M6" s="314">
        <f t="shared" si="4"/>
        <v>21255.188667336301</v>
      </c>
      <c r="N6" s="382">
        <f t="shared" si="24"/>
        <v>0.98267169058420256</v>
      </c>
      <c r="O6" s="342">
        <f t="shared" si="5"/>
        <v>21797.151897805485</v>
      </c>
      <c r="P6" s="389">
        <f t="shared" si="25"/>
        <v>1.0077277807584597</v>
      </c>
      <c r="Q6" s="343">
        <f t="shared" si="6"/>
        <v>21760.094000000001</v>
      </c>
      <c r="R6" s="397">
        <f t="shared" si="26"/>
        <v>1.006014516874711</v>
      </c>
      <c r="S6" s="288">
        <f t="shared" si="7"/>
        <v>9.5106919665764636E-2</v>
      </c>
      <c r="T6" s="288">
        <f t="shared" si="8"/>
        <v>0.2599695855664319</v>
      </c>
      <c r="U6" s="288">
        <v>0.248</v>
      </c>
      <c r="V6" s="322">
        <v>0.29499999999999998</v>
      </c>
      <c r="W6" s="282">
        <f t="shared" si="9"/>
        <v>8.4725530547318503E-2</v>
      </c>
      <c r="X6" s="288">
        <f t="shared" si="10"/>
        <v>7.6183726801612256E-2</v>
      </c>
      <c r="Y6" s="288">
        <f t="shared" si="11"/>
        <v>1.9370746039479705E-2</v>
      </c>
      <c r="Z6" s="288">
        <f t="shared" si="27"/>
        <v>2.2113115010883713E-2</v>
      </c>
      <c r="AA6" s="288">
        <f t="shared" si="12"/>
        <v>8.2458549261047384E-2</v>
      </c>
      <c r="AB6" s="288">
        <f t="shared" si="13"/>
        <v>0.22257330978345999</v>
      </c>
      <c r="AC6" s="288">
        <v>0.318</v>
      </c>
      <c r="AD6" s="288">
        <v>0.72799999999999998</v>
      </c>
      <c r="AE6" s="282">
        <f t="shared" si="14"/>
        <v>0.11683113768573883</v>
      </c>
      <c r="AF6" s="282">
        <f t="shared" si="15"/>
        <v>0.31935155246489788</v>
      </c>
      <c r="AG6" s="288">
        <v>0.40899999999999997</v>
      </c>
      <c r="AH6" s="288">
        <f t="shared" si="16"/>
        <v>0.36583864015685513</v>
      </c>
      <c r="AI6" s="212">
        <v>67731</v>
      </c>
      <c r="AJ6" s="212"/>
      <c r="AK6" s="212">
        <v>41018</v>
      </c>
      <c r="AL6" s="212">
        <v>8264</v>
      </c>
      <c r="AM6" s="212">
        <v>185139</v>
      </c>
      <c r="AN6" s="212">
        <v>165432</v>
      </c>
      <c r="AO6" s="212">
        <f t="shared" si="28"/>
        <v>17608</v>
      </c>
      <c r="AP6" s="327">
        <f t="shared" si="17"/>
        <v>26322</v>
      </c>
      <c r="AQ6" s="212">
        <v>15686</v>
      </c>
      <c r="AR6" s="212">
        <v>4094</v>
      </c>
      <c r="AS6" s="212">
        <v>1235</v>
      </c>
      <c r="AT6" s="327">
        <v>3457</v>
      </c>
      <c r="AU6" s="212">
        <v>5585</v>
      </c>
      <c r="AV6" s="212">
        <v>1847</v>
      </c>
      <c r="AW6" s="212">
        <v>41207</v>
      </c>
      <c r="AX6" s="212">
        <f t="shared" si="18"/>
        <v>2368</v>
      </c>
      <c r="AY6" s="212">
        <v>1922</v>
      </c>
      <c r="AZ6" s="212">
        <v>929</v>
      </c>
      <c r="BA6" s="214">
        <v>354</v>
      </c>
      <c r="BB6" s="212">
        <v>151</v>
      </c>
      <c r="BC6" s="212">
        <f t="shared" si="19"/>
        <v>5160</v>
      </c>
      <c r="BD6" s="212">
        <v>2474</v>
      </c>
      <c r="BE6" s="212">
        <v>370</v>
      </c>
      <c r="BF6" s="212">
        <v>823</v>
      </c>
      <c r="BG6" s="212">
        <v>958</v>
      </c>
      <c r="BH6" s="212">
        <v>2792</v>
      </c>
      <c r="BI6" s="214">
        <f t="shared" si="20"/>
        <v>1312</v>
      </c>
      <c r="BJ6" s="212">
        <v>847</v>
      </c>
      <c r="BK6" s="215"/>
    </row>
    <row r="7" spans="1:179" x14ac:dyDescent="0.25">
      <c r="A7" s="85"/>
      <c r="B7" s="96">
        <v>2017</v>
      </c>
      <c r="C7" s="208">
        <v>30</v>
      </c>
      <c r="D7" s="208">
        <v>4860</v>
      </c>
      <c r="E7" s="209">
        <v>22582</v>
      </c>
      <c r="F7" s="302">
        <f t="shared" si="0"/>
        <v>22210.60533894449</v>
      </c>
      <c r="G7" s="363">
        <f t="shared" si="21"/>
        <v>0.98355350894271942</v>
      </c>
      <c r="H7" s="210">
        <f t="shared" si="1"/>
        <v>7.6418654538170858E-2</v>
      </c>
      <c r="I7" s="308">
        <f t="shared" si="2"/>
        <v>23120.881723012662</v>
      </c>
      <c r="J7" s="371">
        <f t="shared" si="22"/>
        <v>1.023863330219319</v>
      </c>
      <c r="K7" s="312">
        <f t="shared" si="3"/>
        <v>22954.487999999998</v>
      </c>
      <c r="L7" s="378">
        <f t="shared" si="23"/>
        <v>1.0164949074484102</v>
      </c>
      <c r="M7" s="314">
        <f t="shared" si="4"/>
        <v>22139.918151593396</v>
      </c>
      <c r="N7" s="383">
        <f t="shared" si="24"/>
        <v>0.98042326417471415</v>
      </c>
      <c r="O7" s="342">
        <f t="shared" si="5"/>
        <v>22961.108313432513</v>
      </c>
      <c r="P7" s="389">
        <f t="shared" si="25"/>
        <v>1.0167880751675011</v>
      </c>
      <c r="Q7" s="343">
        <f t="shared" si="6"/>
        <v>22811.968000000004</v>
      </c>
      <c r="R7" s="397">
        <f t="shared" si="26"/>
        <v>1.01018368612169</v>
      </c>
      <c r="S7" s="288">
        <f t="shared" si="7"/>
        <v>9.494050028333198E-2</v>
      </c>
      <c r="T7" s="288">
        <f t="shared" si="8"/>
        <v>0.24947175858303672</v>
      </c>
      <c r="U7" s="288">
        <v>0.255</v>
      </c>
      <c r="V7" s="322">
        <v>0.3</v>
      </c>
      <c r="W7" s="282">
        <f t="shared" si="9"/>
        <v>8.5425942416147219E-2</v>
      </c>
      <c r="X7" s="288">
        <f t="shared" si="10"/>
        <v>7.3216387537756847E-2</v>
      </c>
      <c r="Y7" s="288">
        <f t="shared" si="11"/>
        <v>1.8208375285392174E-2</v>
      </c>
      <c r="Z7" s="288">
        <f t="shared" si="27"/>
        <v>2.3772902668717451E-2</v>
      </c>
      <c r="AA7" s="288">
        <f t="shared" si="12"/>
        <v>8.657486847143242E-2</v>
      </c>
      <c r="AB7" s="288">
        <f t="shared" si="13"/>
        <v>0.21643325507973771</v>
      </c>
      <c r="AC7" s="288">
        <v>0.32400000000000001</v>
      </c>
      <c r="AD7" s="288">
        <v>0.75</v>
      </c>
      <c r="AE7" s="282">
        <f t="shared" si="14"/>
        <v>0.12187053077525027</v>
      </c>
      <c r="AF7" s="282">
        <f t="shared" si="15"/>
        <v>0.32023483698966204</v>
      </c>
      <c r="AG7" s="288">
        <v>0.42599999999999999</v>
      </c>
      <c r="AH7" s="288">
        <f t="shared" si="16"/>
        <v>0.38056612428829706</v>
      </c>
      <c r="AI7" s="212">
        <v>70517</v>
      </c>
      <c r="AJ7" s="212"/>
      <c r="AK7" s="212">
        <v>42215</v>
      </c>
      <c r="AL7" s="212">
        <v>8397</v>
      </c>
      <c r="AM7" s="212">
        <v>185295</v>
      </c>
      <c r="AN7" s="212">
        <v>165567</v>
      </c>
      <c r="AO7" s="212">
        <f t="shared" si="28"/>
        <v>17592</v>
      </c>
      <c r="AP7" s="327">
        <f t="shared" si="17"/>
        <v>26918</v>
      </c>
      <c r="AQ7" s="212">
        <v>15829</v>
      </c>
      <c r="AR7" s="212">
        <v>4405</v>
      </c>
      <c r="AS7" s="212">
        <v>1168</v>
      </c>
      <c r="AT7" s="327">
        <v>3804</v>
      </c>
      <c r="AU7" s="212">
        <v>6105</v>
      </c>
      <c r="AV7" s="212">
        <v>1810</v>
      </c>
      <c r="AW7" s="212">
        <v>40104</v>
      </c>
      <c r="AX7" s="212">
        <f t="shared" si="18"/>
        <v>2346</v>
      </c>
      <c r="AY7" s="212">
        <v>1763</v>
      </c>
      <c r="AZ7" s="212">
        <v>970</v>
      </c>
      <c r="BA7" s="214">
        <v>350</v>
      </c>
      <c r="BB7" s="212">
        <v>155</v>
      </c>
      <c r="BC7" s="212">
        <f t="shared" si="19"/>
        <v>5163</v>
      </c>
      <c r="BD7" s="212">
        <v>2527</v>
      </c>
      <c r="BE7" s="212">
        <v>381</v>
      </c>
      <c r="BF7" s="212">
        <v>925</v>
      </c>
      <c r="BG7" s="212">
        <v>934</v>
      </c>
      <c r="BH7" s="212">
        <v>2817</v>
      </c>
      <c r="BI7" s="214">
        <f t="shared" si="20"/>
        <v>1284</v>
      </c>
      <c r="BJ7" s="212">
        <v>795</v>
      </c>
      <c r="BK7" s="215"/>
    </row>
    <row r="8" spans="1:179" x14ac:dyDescent="0.25">
      <c r="A8" s="85"/>
      <c r="B8" s="96">
        <v>2016</v>
      </c>
      <c r="C8" s="208">
        <v>30</v>
      </c>
      <c r="D8" s="208">
        <v>4856</v>
      </c>
      <c r="E8" s="209">
        <v>21744</v>
      </c>
      <c r="F8" s="302">
        <f t="shared" si="0"/>
        <v>21441.001563010082</v>
      </c>
      <c r="G8" s="363">
        <f t="shared" si="21"/>
        <v>0.98606519329516573</v>
      </c>
      <c r="H8" s="210">
        <f t="shared" si="1"/>
        <v>6.2396712724447599E-2</v>
      </c>
      <c r="I8" s="308">
        <f t="shared" si="2"/>
        <v>22421.693598437105</v>
      </c>
      <c r="J8" s="371">
        <f t="shared" si="22"/>
        <v>1.0311669241371002</v>
      </c>
      <c r="K8" s="312">
        <f t="shared" si="3"/>
        <v>22249.596000000001</v>
      </c>
      <c r="L8" s="379">
        <f t="shared" si="23"/>
        <v>1.0232522075055188</v>
      </c>
      <c r="M8" s="314">
        <f t="shared" si="4"/>
        <v>21378.631578751309</v>
      </c>
      <c r="N8" s="382">
        <f t="shared" si="24"/>
        <v>0.98319681653565616</v>
      </c>
      <c r="O8" s="342">
        <f t="shared" si="5"/>
        <v>22272.233323579301</v>
      </c>
      <c r="P8" s="390">
        <f t="shared" si="25"/>
        <v>1.0242932911874219</v>
      </c>
      <c r="Q8" s="343">
        <f t="shared" si="6"/>
        <v>22149.064000000006</v>
      </c>
      <c r="R8" s="396">
        <f t="shared" si="26"/>
        <v>1.0186287711552615</v>
      </c>
      <c r="S8" s="288">
        <f t="shared" si="7"/>
        <v>9.0686965001625305E-2</v>
      </c>
      <c r="T8" s="288">
        <f t="shared" si="8"/>
        <v>0.24222209359534627</v>
      </c>
      <c r="U8" s="288">
        <v>0.255</v>
      </c>
      <c r="V8" s="322">
        <v>0.3</v>
      </c>
      <c r="W8" s="282">
        <f t="shared" si="9"/>
        <v>8.1742333947339901E-2</v>
      </c>
      <c r="X8" s="288">
        <f t="shared" si="10"/>
        <v>7.4711313055306344E-2</v>
      </c>
      <c r="Y8" s="288">
        <f t="shared" si="11"/>
        <v>1.9491795213150812E-2</v>
      </c>
      <c r="Z8" s="288">
        <f t="shared" si="27"/>
        <v>2.3480333730631704E-2</v>
      </c>
      <c r="AA8" s="288">
        <f t="shared" si="12"/>
        <v>8.1179637079269534E-2</v>
      </c>
      <c r="AB8" s="288">
        <f t="shared" si="13"/>
        <v>0.21119297865424205</v>
      </c>
      <c r="AC8" s="288">
        <v>0.32200000000000001</v>
      </c>
      <c r="AD8" s="288">
        <v>0.73899999999999999</v>
      </c>
      <c r="AE8" s="282">
        <f t="shared" si="14"/>
        <v>0.11780257882760863</v>
      </c>
      <c r="AF8" s="282">
        <f t="shared" si="15"/>
        <v>0.31464706393077302</v>
      </c>
      <c r="AG8" s="288">
        <v>0.41699999999999998</v>
      </c>
      <c r="AH8" s="288">
        <f t="shared" si="16"/>
        <v>0.37439592588579479</v>
      </c>
      <c r="AI8" s="212">
        <v>69106</v>
      </c>
      <c r="AJ8" s="212"/>
      <c r="AK8" s="212">
        <v>42276</v>
      </c>
      <c r="AL8" s="212">
        <v>8254</v>
      </c>
      <c r="AM8" s="212">
        <v>184580</v>
      </c>
      <c r="AN8" s="212">
        <v>165561</v>
      </c>
      <c r="AO8" s="212">
        <f t="shared" si="28"/>
        <v>16739</v>
      </c>
      <c r="AP8" s="327">
        <f t="shared" si="17"/>
        <v>27539</v>
      </c>
      <c r="AQ8" s="212">
        <v>15088</v>
      </c>
      <c r="AR8" s="212">
        <v>4334</v>
      </c>
      <c r="AS8" s="212">
        <v>1214</v>
      </c>
      <c r="AT8" s="327">
        <v>3719</v>
      </c>
      <c r="AU8" s="212">
        <v>5610</v>
      </c>
      <c r="AV8" s="212">
        <v>1808</v>
      </c>
      <c r="AW8" s="212">
        <v>38982</v>
      </c>
      <c r="AX8" s="212">
        <f t="shared" si="18"/>
        <v>2328</v>
      </c>
      <c r="AY8" s="212">
        <v>1651</v>
      </c>
      <c r="AZ8" s="212">
        <v>932</v>
      </c>
      <c r="BA8" s="214">
        <v>346</v>
      </c>
      <c r="BB8" s="212">
        <v>148</v>
      </c>
      <c r="BC8" s="212">
        <f t="shared" si="19"/>
        <v>5163</v>
      </c>
      <c r="BD8" s="212">
        <v>2537</v>
      </c>
      <c r="BE8" s="212">
        <v>372</v>
      </c>
      <c r="BF8" s="212">
        <v>1025</v>
      </c>
      <c r="BG8" s="212">
        <v>1001</v>
      </c>
      <c r="BH8" s="212">
        <v>2835</v>
      </c>
      <c r="BI8" s="214">
        <f t="shared" si="20"/>
        <v>1347</v>
      </c>
      <c r="BJ8" s="212">
        <v>873</v>
      </c>
      <c r="BK8" s="215"/>
    </row>
    <row r="9" spans="1:179" x14ac:dyDescent="0.25">
      <c r="A9" s="85"/>
      <c r="B9" s="96">
        <v>2015</v>
      </c>
      <c r="C9" s="208">
        <v>30</v>
      </c>
      <c r="D9" s="208">
        <v>4858</v>
      </c>
      <c r="E9" s="209">
        <v>20647</v>
      </c>
      <c r="F9" s="302">
        <f t="shared" si="0"/>
        <v>20292.159713080695</v>
      </c>
      <c r="G9" s="363">
        <f t="shared" si="21"/>
        <v>0.98281395423454709</v>
      </c>
      <c r="H9" s="210">
        <f t="shared" si="1"/>
        <v>7.3042463342796432E-2</v>
      </c>
      <c r="I9" s="308">
        <f t="shared" si="2"/>
        <v>21317.962158624108</v>
      </c>
      <c r="J9" s="371">
        <f t="shared" si="22"/>
        <v>1.0324968353089605</v>
      </c>
      <c r="K9" s="312">
        <f t="shared" si="3"/>
        <v>21170.412000000004</v>
      </c>
      <c r="L9" s="379">
        <f t="shared" si="23"/>
        <v>1.0253505109701169</v>
      </c>
      <c r="M9" s="314">
        <f t="shared" si="4"/>
        <v>20224.057520564042</v>
      </c>
      <c r="N9" s="383">
        <f t="shared" si="24"/>
        <v>0.97951554804882268</v>
      </c>
      <c r="O9" s="342">
        <f t="shared" si="5"/>
        <v>21165.368193251452</v>
      </c>
      <c r="P9" s="390">
        <f t="shared" si="25"/>
        <v>1.0251062233376012</v>
      </c>
      <c r="Q9" s="343">
        <f t="shared" si="6"/>
        <v>21058.552</v>
      </c>
      <c r="R9" s="396">
        <f t="shared" si="26"/>
        <v>1.01993277473725</v>
      </c>
      <c r="S9" s="288">
        <f t="shared" si="7"/>
        <v>8.5362798701723044E-2</v>
      </c>
      <c r="T9" s="288">
        <f t="shared" si="8"/>
        <v>0.23411945693247502</v>
      </c>
      <c r="U9" s="288">
        <v>0.254</v>
      </c>
      <c r="V9" s="322">
        <v>0.29899999999999999</v>
      </c>
      <c r="W9" s="282">
        <f t="shared" si="9"/>
        <v>7.6638638987518243E-2</v>
      </c>
      <c r="X9" s="288">
        <f t="shared" si="10"/>
        <v>7.5426045136140277E-2</v>
      </c>
      <c r="Y9" s="288">
        <f t="shared" si="11"/>
        <v>2.1403073798037429E-2</v>
      </c>
      <c r="Z9" s="288">
        <f t="shared" si="27"/>
        <v>2.3841679918095278E-2</v>
      </c>
      <c r="AA9" s="288">
        <f t="shared" si="12"/>
        <v>7.3320090212537159E-2</v>
      </c>
      <c r="AB9" s="288">
        <f t="shared" si="13"/>
        <v>0.20392314897510183</v>
      </c>
      <c r="AC9" s="288">
        <v>0.317</v>
      </c>
      <c r="AD9" s="288">
        <v>0.72099999999999997</v>
      </c>
      <c r="AE9" s="282">
        <f t="shared" si="14"/>
        <v>0.11243927941272573</v>
      </c>
      <c r="AF9" s="282">
        <f t="shared" si="15"/>
        <v>0.30838050572789866</v>
      </c>
      <c r="AG9" s="288">
        <v>0.40500000000000003</v>
      </c>
      <c r="AH9" s="288">
        <f t="shared" si="16"/>
        <v>0.36461215065240593</v>
      </c>
      <c r="AI9" s="212">
        <v>66953</v>
      </c>
      <c r="AJ9" s="212"/>
      <c r="AK9" s="212">
        <v>42106</v>
      </c>
      <c r="AL9" s="212">
        <v>8242</v>
      </c>
      <c r="AM9" s="212">
        <v>183628</v>
      </c>
      <c r="AN9" s="212">
        <v>165488</v>
      </c>
      <c r="AO9" s="212">
        <f t="shared" si="28"/>
        <v>15675</v>
      </c>
      <c r="AP9" s="327">
        <f t="shared" si="17"/>
        <v>28016</v>
      </c>
      <c r="AQ9" s="212">
        <v>14073</v>
      </c>
      <c r="AR9" s="212">
        <v>4378</v>
      </c>
      <c r="AS9" s="212">
        <v>1232</v>
      </c>
      <c r="AT9" s="327">
        <v>3739</v>
      </c>
      <c r="AU9" s="212">
        <v>4909</v>
      </c>
      <c r="AV9" s="212">
        <v>1758</v>
      </c>
      <c r="AW9" s="212">
        <v>37446</v>
      </c>
      <c r="AX9" s="212">
        <f t="shared" si="18"/>
        <v>2220</v>
      </c>
      <c r="AY9" s="212">
        <v>1602</v>
      </c>
      <c r="AZ9" s="212">
        <v>951</v>
      </c>
      <c r="BA9" s="214">
        <v>369</v>
      </c>
      <c r="BB9" s="212">
        <v>141</v>
      </c>
      <c r="BC9" s="212">
        <f t="shared" si="19"/>
        <v>5050</v>
      </c>
      <c r="BD9" s="212">
        <v>2505</v>
      </c>
      <c r="BE9" s="212">
        <v>321</v>
      </c>
      <c r="BF9" s="212">
        <v>1200</v>
      </c>
      <c r="BG9" s="212">
        <v>1064</v>
      </c>
      <c r="BH9" s="212">
        <v>2830</v>
      </c>
      <c r="BI9" s="214">
        <f t="shared" si="20"/>
        <v>1433</v>
      </c>
      <c r="BJ9" s="212">
        <v>939</v>
      </c>
      <c r="BK9" s="215"/>
    </row>
    <row r="10" spans="1:179" x14ac:dyDescent="0.25">
      <c r="A10" s="85"/>
      <c r="B10" s="96">
        <v>2014</v>
      </c>
      <c r="C10" s="208">
        <v>30</v>
      </c>
      <c r="D10" s="208">
        <v>4860</v>
      </c>
      <c r="E10" s="209">
        <v>19761</v>
      </c>
      <c r="F10" s="302">
        <f t="shared" si="0"/>
        <v>19386.232487159708</v>
      </c>
      <c r="G10" s="362">
        <f t="shared" si="21"/>
        <v>0.9810349925185825</v>
      </c>
      <c r="H10" s="210">
        <f t="shared" si="1"/>
        <v>7.7112656963022969E-2</v>
      </c>
      <c r="I10" s="308">
        <f t="shared" si="2"/>
        <v>20334.850539607942</v>
      </c>
      <c r="J10" s="371">
        <f t="shared" si="22"/>
        <v>1.0290395495980944</v>
      </c>
      <c r="K10" s="312">
        <f t="shared" si="3"/>
        <v>20134.061600000001</v>
      </c>
      <c r="L10" s="379">
        <f t="shared" si="23"/>
        <v>1.0188786802287335</v>
      </c>
      <c r="M10" s="314">
        <f t="shared" si="4"/>
        <v>19265.948248465618</v>
      </c>
      <c r="N10" s="383">
        <f t="shared" si="24"/>
        <v>0.97494804151943815</v>
      </c>
      <c r="O10" s="342">
        <f t="shared" si="5"/>
        <v>20203.339341293919</v>
      </c>
      <c r="P10" s="390">
        <f t="shared" si="25"/>
        <v>1.022384461378165</v>
      </c>
      <c r="Q10" s="343">
        <f t="shared" si="6"/>
        <v>20116.732</v>
      </c>
      <c r="R10" s="397">
        <f t="shared" si="26"/>
        <v>1.0180017205607004</v>
      </c>
      <c r="S10" s="288">
        <f t="shared" si="7"/>
        <v>8.5206791751164856E-2</v>
      </c>
      <c r="T10" s="288">
        <f t="shared" si="8"/>
        <v>0.2449209226730012</v>
      </c>
      <c r="U10" s="288">
        <v>0.251</v>
      </c>
      <c r="V10" s="322">
        <v>0.29799999999999999</v>
      </c>
      <c r="W10" s="282">
        <f t="shared" si="9"/>
        <v>7.622506510664441E-2</v>
      </c>
      <c r="X10" s="288">
        <f t="shared" si="10"/>
        <v>7.9389885603550661E-2</v>
      </c>
      <c r="Y10" s="288">
        <f t="shared" si="11"/>
        <v>2.1894730261924112E-2</v>
      </c>
      <c r="Z10" s="288">
        <f t="shared" si="27"/>
        <v>2.2998004664843499E-2</v>
      </c>
      <c r="AA10" s="288">
        <f t="shared" si="12"/>
        <v>6.5418515971744709E-2</v>
      </c>
      <c r="AB10" s="288">
        <f t="shared" si="13"/>
        <v>0.20356224412680979</v>
      </c>
      <c r="AC10" s="288">
        <v>0.314</v>
      </c>
      <c r="AD10" s="288">
        <v>0.7</v>
      </c>
      <c r="AE10" s="282">
        <f t="shared" si="14"/>
        <v>0.10743819626051357</v>
      </c>
      <c r="AF10" s="282">
        <f t="shared" si="15"/>
        <v>0.30882352941176472</v>
      </c>
      <c r="AG10" s="288">
        <v>0.38600000000000001</v>
      </c>
      <c r="AH10" s="288">
        <f t="shared" si="16"/>
        <v>0.34789511170071058</v>
      </c>
      <c r="AI10" s="212">
        <v>63988</v>
      </c>
      <c r="AJ10" s="212"/>
      <c r="AK10" s="212">
        <v>41595</v>
      </c>
      <c r="AL10" s="212">
        <v>8137</v>
      </c>
      <c r="AM10" s="212">
        <v>183929</v>
      </c>
      <c r="AN10" s="212">
        <v>165614</v>
      </c>
      <c r="AO10" s="212">
        <f t="shared" si="28"/>
        <v>15672</v>
      </c>
      <c r="AP10" s="327">
        <f t="shared" si="17"/>
        <v>28423</v>
      </c>
      <c r="AQ10" s="212">
        <v>14020</v>
      </c>
      <c r="AR10" s="212">
        <v>4230</v>
      </c>
      <c r="AS10" s="212">
        <v>1277</v>
      </c>
      <c r="AT10" s="327">
        <v>3609</v>
      </c>
      <c r="AU10" s="212">
        <v>4186</v>
      </c>
      <c r="AV10" s="212">
        <v>1696</v>
      </c>
      <c r="AW10" s="212">
        <v>37441</v>
      </c>
      <c r="AX10" s="212">
        <f t="shared" si="18"/>
        <v>2166</v>
      </c>
      <c r="AY10" s="212">
        <v>1652</v>
      </c>
      <c r="AZ10" s="212">
        <v>985</v>
      </c>
      <c r="BA10" s="214">
        <v>366</v>
      </c>
      <c r="BB10" s="212">
        <v>128</v>
      </c>
      <c r="BC10" s="212">
        <f t="shared" si="19"/>
        <v>5080</v>
      </c>
      <c r="BD10" s="212">
        <v>2764</v>
      </c>
      <c r="BE10" s="212">
        <v>342</v>
      </c>
      <c r="BF10" s="212">
        <v>1343</v>
      </c>
      <c r="BG10" s="212">
        <v>1035</v>
      </c>
      <c r="BH10" s="212">
        <v>2914</v>
      </c>
      <c r="BI10" s="214">
        <f t="shared" si="20"/>
        <v>1401</v>
      </c>
      <c r="BJ10" s="212">
        <v>849</v>
      </c>
      <c r="BK10" s="215"/>
    </row>
    <row r="11" spans="1:179" x14ac:dyDescent="0.25">
      <c r="A11" s="85"/>
      <c r="B11" s="96">
        <v>2013</v>
      </c>
      <c r="C11" s="208">
        <v>30</v>
      </c>
      <c r="D11" s="208">
        <v>4862</v>
      </c>
      <c r="E11" s="209">
        <v>20255</v>
      </c>
      <c r="F11" s="302">
        <f t="shared" si="0"/>
        <v>20169.040532579402</v>
      </c>
      <c r="G11" s="363">
        <f t="shared" si="21"/>
        <v>0.99575613589629242</v>
      </c>
      <c r="H11" s="210">
        <f t="shared" si="1"/>
        <v>1.7679857552570594E-2</v>
      </c>
      <c r="I11" s="308">
        <f t="shared" si="2"/>
        <v>21128.695134908507</v>
      </c>
      <c r="J11" s="372">
        <f t="shared" si="22"/>
        <v>1.0431347881959272</v>
      </c>
      <c r="K11" s="312">
        <f t="shared" si="3"/>
        <v>20951.8112</v>
      </c>
      <c r="L11" s="379">
        <f t="shared" si="23"/>
        <v>1.0344019353246112</v>
      </c>
      <c r="M11" s="314">
        <f t="shared" si="4"/>
        <v>20060.791314958708</v>
      </c>
      <c r="N11" s="382">
        <f t="shared" si="24"/>
        <v>0.99041181510534226</v>
      </c>
      <c r="O11" s="342">
        <f t="shared" si="5"/>
        <v>21005.787319310999</v>
      </c>
      <c r="P11" s="391">
        <f t="shared" si="25"/>
        <v>1.0370667647154281</v>
      </c>
      <c r="Q11" s="343">
        <f t="shared" si="6"/>
        <v>20898.179999999997</v>
      </c>
      <c r="R11" s="396">
        <f t="shared" si="26"/>
        <v>1.0317541347815353</v>
      </c>
      <c r="S11" s="288">
        <f t="shared" si="7"/>
        <v>8.7497903966506738E-2</v>
      </c>
      <c r="T11" s="288">
        <f t="shared" si="8"/>
        <v>0.24567904984660247</v>
      </c>
      <c r="U11" s="288">
        <v>0.253</v>
      </c>
      <c r="V11" s="322">
        <v>0.29699999999999999</v>
      </c>
      <c r="W11" s="282">
        <f t="shared" si="9"/>
        <v>7.9189497655147045E-2</v>
      </c>
      <c r="X11" s="288">
        <f t="shared" si="10"/>
        <v>7.4967346070897001E-2</v>
      </c>
      <c r="Y11" s="288">
        <f t="shared" si="11"/>
        <v>2.0609945019896114E-2</v>
      </c>
      <c r="Z11" s="288">
        <f t="shared" si="27"/>
        <v>2.356212102362162E-2</v>
      </c>
      <c r="AA11" s="288">
        <f t="shared" si="12"/>
        <v>7.0790680720512741E-2</v>
      </c>
      <c r="AB11" s="288">
        <f t="shared" si="13"/>
        <v>0.19856874719401968</v>
      </c>
      <c r="AC11" s="288">
        <v>0.318</v>
      </c>
      <c r="AD11" s="288">
        <v>0.71399999999999997</v>
      </c>
      <c r="AE11" s="282">
        <f t="shared" si="14"/>
        <v>0.10956169911236362</v>
      </c>
      <c r="AF11" s="282">
        <f t="shared" si="15"/>
        <v>0.30763038789830199</v>
      </c>
      <c r="AG11" s="288">
        <v>0.39600000000000002</v>
      </c>
      <c r="AH11" s="288">
        <f t="shared" si="16"/>
        <v>0.35614719293785463</v>
      </c>
      <c r="AI11" s="212">
        <v>65842</v>
      </c>
      <c r="AJ11" s="212"/>
      <c r="AK11" s="212">
        <v>42093</v>
      </c>
      <c r="AL11" s="212">
        <v>8222</v>
      </c>
      <c r="AM11" s="212">
        <v>184873</v>
      </c>
      <c r="AN11" s="212">
        <v>166070</v>
      </c>
      <c r="AO11" s="212">
        <f t="shared" si="28"/>
        <v>16176</v>
      </c>
      <c r="AP11" s="327">
        <f t="shared" si="17"/>
        <v>28438</v>
      </c>
      <c r="AQ11" s="212">
        <v>14640</v>
      </c>
      <c r="AR11" s="212">
        <v>4356</v>
      </c>
      <c r="AS11" s="212">
        <v>1219</v>
      </c>
      <c r="AT11" s="327">
        <v>3732</v>
      </c>
      <c r="AU11" s="212">
        <v>4661</v>
      </c>
      <c r="AV11" s="212">
        <v>1736</v>
      </c>
      <c r="AW11" s="212">
        <v>36710</v>
      </c>
      <c r="AX11" s="212">
        <f t="shared" si="18"/>
        <v>2189</v>
      </c>
      <c r="AY11" s="212">
        <v>1536</v>
      </c>
      <c r="AZ11" s="212">
        <v>1018</v>
      </c>
      <c r="BA11" s="214">
        <v>350</v>
      </c>
      <c r="BB11" s="212">
        <v>128</v>
      </c>
      <c r="BC11" s="212">
        <f t="shared" si="19"/>
        <v>4936</v>
      </c>
      <c r="BD11" s="212">
        <v>2693</v>
      </c>
      <c r="BE11" s="212">
        <v>325</v>
      </c>
      <c r="BF11" s="212">
        <v>1383</v>
      </c>
      <c r="BG11" s="212">
        <v>1007</v>
      </c>
      <c r="BH11" s="212">
        <v>2747</v>
      </c>
      <c r="BI11" s="214">
        <f t="shared" si="20"/>
        <v>1357</v>
      </c>
      <c r="BJ11" s="212">
        <v>772</v>
      </c>
      <c r="BK11" s="215"/>
    </row>
    <row r="12" spans="1:179" x14ac:dyDescent="0.25">
      <c r="A12" s="85"/>
      <c r="B12" s="96">
        <v>2012</v>
      </c>
      <c r="C12" s="208">
        <v>30</v>
      </c>
      <c r="D12" s="208">
        <v>4860</v>
      </c>
      <c r="E12" s="209">
        <v>21017</v>
      </c>
      <c r="F12" s="302">
        <f t="shared" si="0"/>
        <v>20944.038885295275</v>
      </c>
      <c r="G12" s="363">
        <f t="shared" si="21"/>
        <v>0.99652847148952162</v>
      </c>
      <c r="H12" s="210">
        <f t="shared" si="1"/>
        <v>1.5012575042124554E-2</v>
      </c>
      <c r="I12" s="308">
        <f t="shared" si="2"/>
        <v>21648.958494142247</v>
      </c>
      <c r="J12" s="371">
        <f t="shared" si="22"/>
        <v>1.0300689201190583</v>
      </c>
      <c r="K12" s="312">
        <f t="shared" si="3"/>
        <v>21480.881600000001</v>
      </c>
      <c r="L12" s="379">
        <f t="shared" si="23"/>
        <v>1.0220717324070991</v>
      </c>
      <c r="M12" s="314">
        <f t="shared" si="4"/>
        <v>20872.427570882046</v>
      </c>
      <c r="N12" s="382">
        <f t="shared" si="24"/>
        <v>0.99312116719237031</v>
      </c>
      <c r="O12" s="342">
        <f t="shared" si="5"/>
        <v>21505.262612133189</v>
      </c>
      <c r="P12" s="390">
        <f t="shared" si="25"/>
        <v>1.0232317938874811</v>
      </c>
      <c r="Q12" s="343">
        <f t="shared" si="6"/>
        <v>21415.392</v>
      </c>
      <c r="R12" s="396">
        <f t="shared" si="26"/>
        <v>1.0189557025265261</v>
      </c>
      <c r="S12" s="288">
        <f t="shared" si="7"/>
        <v>8.7973721359539583E-2</v>
      </c>
      <c r="T12" s="288">
        <f t="shared" si="8"/>
        <v>0.24190803224843238</v>
      </c>
      <c r="U12" s="288">
        <v>0.255</v>
      </c>
      <c r="V12" s="322">
        <v>0.29699999999999999</v>
      </c>
      <c r="W12" s="282">
        <f t="shared" si="9"/>
        <v>7.9862091432294488E-2</v>
      </c>
      <c r="X12" s="288">
        <f t="shared" si="10"/>
        <v>7.5888324873096449E-2</v>
      </c>
      <c r="Y12" s="288">
        <f t="shared" si="11"/>
        <v>2.3290534487906838E-2</v>
      </c>
      <c r="Z12" s="288">
        <f t="shared" si="27"/>
        <v>2.3205559778477575E-2</v>
      </c>
      <c r="AA12" s="288">
        <f t="shared" si="12"/>
        <v>7.3663780232905346E-2</v>
      </c>
      <c r="AB12" s="288">
        <f t="shared" si="13"/>
        <v>0.19777391682050169</v>
      </c>
      <c r="AC12" s="288">
        <v>0.31900000000000001</v>
      </c>
      <c r="AD12" s="288">
        <v>0.72399999999999998</v>
      </c>
      <c r="AE12" s="282">
        <f t="shared" si="14"/>
        <v>0.11411119556955153</v>
      </c>
      <c r="AF12" s="282">
        <f t="shared" si="15"/>
        <v>0.3137802329053449</v>
      </c>
      <c r="AG12" s="288">
        <v>0.40500000000000003</v>
      </c>
      <c r="AH12" s="288">
        <f t="shared" si="16"/>
        <v>0.36366597893365188</v>
      </c>
      <c r="AI12" s="212">
        <v>66980</v>
      </c>
      <c r="AJ12" s="212"/>
      <c r="AK12" s="212">
        <v>42063</v>
      </c>
      <c r="AL12" s="212">
        <v>8261</v>
      </c>
      <c r="AM12" s="212">
        <v>184180</v>
      </c>
      <c r="AN12" s="212">
        <v>165251</v>
      </c>
      <c r="AO12" s="212">
        <f t="shared" si="28"/>
        <v>16203</v>
      </c>
      <c r="AP12" s="327">
        <f t="shared" si="17"/>
        <v>27941</v>
      </c>
      <c r="AQ12" s="212">
        <v>14709</v>
      </c>
      <c r="AR12" s="212">
        <v>4274</v>
      </c>
      <c r="AS12" s="212">
        <v>1223</v>
      </c>
      <c r="AT12" s="327">
        <v>3614</v>
      </c>
      <c r="AU12" s="212">
        <v>4934</v>
      </c>
      <c r="AV12" s="212">
        <v>1542</v>
      </c>
      <c r="AW12" s="212">
        <v>36426</v>
      </c>
      <c r="AX12" s="212">
        <f t="shared" si="18"/>
        <v>2074</v>
      </c>
      <c r="AY12" s="212">
        <v>1494</v>
      </c>
      <c r="AZ12" s="212">
        <v>1055</v>
      </c>
      <c r="BA12" s="214">
        <v>424</v>
      </c>
      <c r="BB12" s="212">
        <v>165</v>
      </c>
      <c r="BC12" s="212">
        <f t="shared" si="19"/>
        <v>5083</v>
      </c>
      <c r="BD12" s="212">
        <v>3229</v>
      </c>
      <c r="BE12" s="212">
        <v>367</v>
      </c>
      <c r="BF12" s="212">
        <v>1479</v>
      </c>
      <c r="BG12" s="212">
        <v>1136</v>
      </c>
      <c r="BH12" s="212">
        <v>3009</v>
      </c>
      <c r="BI12" s="214">
        <f t="shared" si="20"/>
        <v>1560</v>
      </c>
      <c r="BJ12" s="212">
        <v>927</v>
      </c>
      <c r="BK12" s="215"/>
    </row>
    <row r="13" spans="1:179" x14ac:dyDescent="0.25">
      <c r="A13" s="85"/>
      <c r="B13" s="96">
        <v>2011</v>
      </c>
      <c r="C13" s="208">
        <v>30</v>
      </c>
      <c r="D13" s="208">
        <v>4858</v>
      </c>
      <c r="E13" s="209">
        <v>20808</v>
      </c>
      <c r="F13" s="302">
        <f t="shared" si="0"/>
        <v>21041.393480939114</v>
      </c>
      <c r="G13" s="363">
        <f t="shared" si="21"/>
        <v>1.011216526381157</v>
      </c>
      <c r="H13" s="210">
        <f t="shared" ref="H13:H23" si="29">(F13-E13)/D13</f>
        <v>4.8043120819084795E-2</v>
      </c>
      <c r="I13" s="308">
        <f t="shared" si="2"/>
        <v>21483.178126757735</v>
      </c>
      <c r="J13" s="371">
        <f t="shared" si="22"/>
        <v>1.032448006860714</v>
      </c>
      <c r="K13" s="312">
        <f t="shared" si="3"/>
        <v>21336.270400000001</v>
      </c>
      <c r="L13" s="379">
        <f t="shared" si="23"/>
        <v>1.0253878508266052</v>
      </c>
      <c r="M13" s="314">
        <f t="shared" si="4"/>
        <v>20990.372549875396</v>
      </c>
      <c r="N13" s="382">
        <f t="shared" si="24"/>
        <v>1.0087645400747498</v>
      </c>
      <c r="O13" s="342">
        <f t="shared" si="5"/>
        <v>21404.242559038536</v>
      </c>
      <c r="P13" s="390">
        <f t="shared" si="25"/>
        <v>1.0286544866896643</v>
      </c>
      <c r="Q13" s="343">
        <f t="shared" si="6"/>
        <v>21304.696000000004</v>
      </c>
      <c r="R13" s="396">
        <f t="shared" si="26"/>
        <v>1.0238704344482892</v>
      </c>
      <c r="S13" s="288">
        <f t="shared" si="7"/>
        <v>8.9459904450862368E-2</v>
      </c>
      <c r="T13" s="288">
        <f t="shared" si="8"/>
        <v>0.25064279016304186</v>
      </c>
      <c r="U13" s="288">
        <v>0.255</v>
      </c>
      <c r="V13" s="322">
        <v>0.29499999999999998</v>
      </c>
      <c r="W13" s="282">
        <f t="shared" si="9"/>
        <v>8.1071014062457827E-2</v>
      </c>
      <c r="X13" s="288">
        <f t="shared" si="10"/>
        <v>7.7104570616171084E-2</v>
      </c>
      <c r="Y13" s="288">
        <f t="shared" si="11"/>
        <v>2.5862851265918509E-2</v>
      </c>
      <c r="Z13" s="288">
        <f t="shared" si="27"/>
        <v>2.2861615698129504E-2</v>
      </c>
      <c r="AA13" s="288">
        <f t="shared" si="12"/>
        <v>6.8846607580386576E-2</v>
      </c>
      <c r="AB13" s="288">
        <f t="shared" si="13"/>
        <v>0.1861750654538584</v>
      </c>
      <c r="AC13" s="288">
        <v>0.32100000000000001</v>
      </c>
      <c r="AD13" s="288">
        <v>0.72</v>
      </c>
      <c r="AE13" s="282">
        <f t="shared" si="14"/>
        <v>0.11232691840535507</v>
      </c>
      <c r="AF13" s="282">
        <f t="shared" si="15"/>
        <v>0.31471006382528205</v>
      </c>
      <c r="AG13" s="288">
        <v>0.39900000000000002</v>
      </c>
      <c r="AH13" s="288">
        <f t="shared" si="16"/>
        <v>0.35692191422170638</v>
      </c>
      <c r="AI13" s="212">
        <v>66118</v>
      </c>
      <c r="AJ13" s="212"/>
      <c r="AK13" s="212">
        <v>42267</v>
      </c>
      <c r="AL13" s="212">
        <v>8399</v>
      </c>
      <c r="AM13" s="212">
        <v>185245</v>
      </c>
      <c r="AN13" s="212">
        <v>165705</v>
      </c>
      <c r="AO13" s="212">
        <f t="shared" si="28"/>
        <v>16572</v>
      </c>
      <c r="AP13" s="327">
        <f t="shared" si="17"/>
        <v>28418</v>
      </c>
      <c r="AQ13" s="212">
        <v>15018</v>
      </c>
      <c r="AR13" s="212">
        <v>4235</v>
      </c>
      <c r="AS13" s="212">
        <v>1274</v>
      </c>
      <c r="AT13" s="327">
        <v>3523</v>
      </c>
      <c r="AU13" s="212">
        <v>4552</v>
      </c>
      <c r="AV13" s="212">
        <v>1558</v>
      </c>
      <c r="AW13" s="212">
        <v>34488</v>
      </c>
      <c r="AX13" s="212">
        <f t="shared" si="18"/>
        <v>2045</v>
      </c>
      <c r="AY13" s="212">
        <v>1554</v>
      </c>
      <c r="AZ13" s="212">
        <v>1231</v>
      </c>
      <c r="BA13" s="214">
        <v>449</v>
      </c>
      <c r="BB13" s="212">
        <v>169</v>
      </c>
      <c r="BC13" s="212">
        <f t="shared" si="19"/>
        <v>5098</v>
      </c>
      <c r="BD13" s="212">
        <v>3279</v>
      </c>
      <c r="BE13" s="212">
        <v>318</v>
      </c>
      <c r="BF13" s="212">
        <v>1667</v>
      </c>
      <c r="BG13" s="212">
        <v>1261</v>
      </c>
      <c r="BH13" s="212">
        <v>3053</v>
      </c>
      <c r="BI13" s="214">
        <f t="shared" si="20"/>
        <v>1710</v>
      </c>
      <c r="BJ13" s="212">
        <v>898</v>
      </c>
      <c r="BK13" s="215"/>
    </row>
    <row r="14" spans="1:179" x14ac:dyDescent="0.25">
      <c r="A14" s="85"/>
      <c r="B14" s="96">
        <v>2010</v>
      </c>
      <c r="C14" s="208">
        <v>30</v>
      </c>
      <c r="D14" s="208">
        <v>4860</v>
      </c>
      <c r="E14" s="209">
        <v>21308</v>
      </c>
      <c r="F14" s="302">
        <f t="shared" si="0"/>
        <v>21363.488409560232</v>
      </c>
      <c r="G14" s="363">
        <f t="shared" si="21"/>
        <v>1.0026041115806379</v>
      </c>
      <c r="H14" s="210">
        <f t="shared" si="29"/>
        <v>1.141736822226995E-2</v>
      </c>
      <c r="I14" s="308">
        <f t="shared" si="2"/>
        <v>21923.60650416512</v>
      </c>
      <c r="J14" s="371">
        <f t="shared" si="22"/>
        <v>1.0288908627822939</v>
      </c>
      <c r="K14" s="312">
        <f t="shared" si="3"/>
        <v>21786.010399999999</v>
      </c>
      <c r="L14" s="379">
        <f t="shared" si="23"/>
        <v>1.0224333771353482</v>
      </c>
      <c r="M14" s="314">
        <f t="shared" si="4"/>
        <v>21232.54425397575</v>
      </c>
      <c r="N14" s="382">
        <f t="shared" si="24"/>
        <v>0.99645880673811482</v>
      </c>
      <c r="O14" s="342">
        <f t="shared" si="5"/>
        <v>21896.901722247676</v>
      </c>
      <c r="P14" s="390">
        <f t="shared" si="25"/>
        <v>1.0276375878659507</v>
      </c>
      <c r="Q14" s="343">
        <f t="shared" si="6"/>
        <v>21741.601999999999</v>
      </c>
      <c r="R14" s="396">
        <f t="shared" si="26"/>
        <v>1.0203492584944622</v>
      </c>
      <c r="S14" s="288">
        <f t="shared" si="7"/>
        <v>9.3380327992541215E-2</v>
      </c>
      <c r="T14" s="288">
        <f t="shared" si="8"/>
        <v>0.26012220203870234</v>
      </c>
      <c r="U14" s="288">
        <v>0.25700000000000001</v>
      </c>
      <c r="V14" s="322">
        <v>0.29699999999999999</v>
      </c>
      <c r="W14" s="282">
        <f t="shared" si="9"/>
        <v>8.5032308828205422E-2</v>
      </c>
      <c r="X14" s="288">
        <f t="shared" si="10"/>
        <v>7.7584783294050538E-2</v>
      </c>
      <c r="Y14" s="288">
        <f t="shared" si="11"/>
        <v>2.2668928555343713E-2</v>
      </c>
      <c r="Z14" s="288">
        <f t="shared" si="27"/>
        <v>2.3685954956265864E-2</v>
      </c>
      <c r="AA14" s="288">
        <f t="shared" si="12"/>
        <v>6.9252826109801685E-2</v>
      </c>
      <c r="AB14" s="288">
        <f t="shared" si="13"/>
        <v>0.18488518105339175</v>
      </c>
      <c r="AC14" s="288">
        <v>0.32500000000000001</v>
      </c>
      <c r="AD14" s="288">
        <v>0.72799999999999998</v>
      </c>
      <c r="AE14" s="282">
        <f t="shared" si="14"/>
        <v>0.11483511449558886</v>
      </c>
      <c r="AF14" s="282">
        <f t="shared" si="15"/>
        <v>0.31988710573328727</v>
      </c>
      <c r="AG14" s="288">
        <v>0.40300000000000002</v>
      </c>
      <c r="AH14" s="288">
        <f t="shared" si="16"/>
        <v>0.35898638124956211</v>
      </c>
      <c r="AI14" s="212">
        <v>66611</v>
      </c>
      <c r="AJ14" s="212"/>
      <c r="AK14" s="212">
        <v>42554</v>
      </c>
      <c r="AL14" s="212">
        <v>8486</v>
      </c>
      <c r="AM14" s="212">
        <v>185553</v>
      </c>
      <c r="AN14" s="212">
        <v>165353</v>
      </c>
      <c r="AO14" s="212">
        <f t="shared" si="28"/>
        <v>17327</v>
      </c>
      <c r="AP14" s="327">
        <f t="shared" si="17"/>
        <v>28589</v>
      </c>
      <c r="AQ14" s="212">
        <v>15778</v>
      </c>
      <c r="AR14" s="212">
        <v>4395</v>
      </c>
      <c r="AS14" s="212">
        <v>1301</v>
      </c>
      <c r="AT14" s="327">
        <v>3719</v>
      </c>
      <c r="AU14" s="212">
        <v>4613</v>
      </c>
      <c r="AV14" s="212">
        <v>1674</v>
      </c>
      <c r="AW14" s="212">
        <v>34306</v>
      </c>
      <c r="AX14" s="212">
        <f t="shared" si="18"/>
        <v>2138</v>
      </c>
      <c r="AY14" s="212">
        <v>1549</v>
      </c>
      <c r="AZ14" s="212">
        <v>1216</v>
      </c>
      <c r="BA14" s="214">
        <v>381</v>
      </c>
      <c r="BB14" s="212">
        <v>182</v>
      </c>
      <c r="BC14" s="212">
        <f t="shared" si="19"/>
        <v>5168</v>
      </c>
      <c r="BD14" s="212">
        <v>2959</v>
      </c>
      <c r="BE14" s="212">
        <v>282</v>
      </c>
      <c r="BF14" s="212">
        <v>1544</v>
      </c>
      <c r="BG14" s="212">
        <v>1129</v>
      </c>
      <c r="BH14" s="212">
        <v>3030</v>
      </c>
      <c r="BI14" s="214">
        <f t="shared" si="20"/>
        <v>1510</v>
      </c>
      <c r="BJ14" s="212">
        <v>866</v>
      </c>
      <c r="BK14" s="215"/>
    </row>
    <row r="15" spans="1:179" x14ac:dyDescent="0.25">
      <c r="A15" s="85"/>
      <c r="B15" s="96">
        <v>2009</v>
      </c>
      <c r="C15" s="208">
        <v>30</v>
      </c>
      <c r="D15" s="208">
        <v>4860</v>
      </c>
      <c r="E15" s="209">
        <v>22419</v>
      </c>
      <c r="F15" s="302">
        <f t="shared" si="0"/>
        <v>22682.872160057541</v>
      </c>
      <c r="G15" s="363">
        <f t="shared" si="21"/>
        <v>1.0117700236432285</v>
      </c>
      <c r="H15" s="210">
        <f t="shared" si="29"/>
        <v>5.4294683139411708E-2</v>
      </c>
      <c r="I15" s="308">
        <f t="shared" si="2"/>
        <v>23273.076481268366</v>
      </c>
      <c r="J15" s="372">
        <f t="shared" si="22"/>
        <v>1.0380961006855063</v>
      </c>
      <c r="K15" s="312">
        <f t="shared" si="3"/>
        <v>23119.252800000002</v>
      </c>
      <c r="L15" s="379">
        <f t="shared" si="23"/>
        <v>1.0312347919175699</v>
      </c>
      <c r="M15" s="314">
        <f t="shared" si="4"/>
        <v>22536.285104208735</v>
      </c>
      <c r="N15" s="382">
        <f t="shared" si="24"/>
        <v>1.0052315047151406</v>
      </c>
      <c r="O15" s="342">
        <f t="shared" si="5"/>
        <v>23327.517127659572</v>
      </c>
      <c r="P15" s="391">
        <f t="shared" si="25"/>
        <v>1.0405244269440908</v>
      </c>
      <c r="Q15" s="343">
        <f t="shared" si="6"/>
        <v>23081.731999999996</v>
      </c>
      <c r="R15" s="396">
        <f t="shared" si="26"/>
        <v>1.0295611757883936</v>
      </c>
      <c r="S15" s="288">
        <f t="shared" si="7"/>
        <v>9.7338557507790829E-2</v>
      </c>
      <c r="T15" s="288">
        <f t="shared" si="8"/>
        <v>0.26282745182940032</v>
      </c>
      <c r="U15" s="288">
        <v>0.26200000000000001</v>
      </c>
      <c r="V15" s="322">
        <v>0.29899999999999999</v>
      </c>
      <c r="W15" s="282">
        <f t="shared" si="9"/>
        <v>8.8839474232810745E-2</v>
      </c>
      <c r="X15" s="288">
        <f t="shared" si="10"/>
        <v>7.0404849534531286E-2</v>
      </c>
      <c r="Y15" s="288">
        <f t="shared" si="11"/>
        <v>2.1996103052608788E-2</v>
      </c>
      <c r="Z15" s="288">
        <f t="shared" si="27"/>
        <v>2.4043318598025432E-2</v>
      </c>
      <c r="AA15" s="288">
        <f t="shared" si="12"/>
        <v>7.2771884246229337E-2</v>
      </c>
      <c r="AB15" s="288">
        <f t="shared" si="13"/>
        <v>0.17955516118858877</v>
      </c>
      <c r="AC15" s="288">
        <v>0.33300000000000002</v>
      </c>
      <c r="AD15" s="288">
        <v>0.751</v>
      </c>
      <c r="AE15" s="282">
        <f t="shared" si="14"/>
        <v>0.11983707417721925</v>
      </c>
      <c r="AF15" s="282">
        <f t="shared" si="15"/>
        <v>0.32357653171682182</v>
      </c>
      <c r="AG15" s="288">
        <v>0.41799999999999998</v>
      </c>
      <c r="AH15" s="288">
        <f t="shared" si="16"/>
        <v>0.37035156270880215</v>
      </c>
      <c r="AI15" s="212">
        <v>69285</v>
      </c>
      <c r="AJ15" s="212"/>
      <c r="AK15" s="212">
        <v>43524</v>
      </c>
      <c r="AL15" s="212">
        <v>8737</v>
      </c>
      <c r="AM15" s="212">
        <v>187079</v>
      </c>
      <c r="AN15" s="212">
        <v>165849</v>
      </c>
      <c r="AO15" s="212">
        <f t="shared" si="28"/>
        <v>18210</v>
      </c>
      <c r="AP15" s="327">
        <f t="shared" si="17"/>
        <v>28796</v>
      </c>
      <c r="AQ15" s="212">
        <v>16620</v>
      </c>
      <c r="AR15" s="212">
        <v>4498</v>
      </c>
      <c r="AS15" s="212">
        <v>1366</v>
      </c>
      <c r="AT15" s="327">
        <v>3796</v>
      </c>
      <c r="AU15" s="212">
        <v>5042</v>
      </c>
      <c r="AV15" s="212">
        <v>1600</v>
      </c>
      <c r="AW15" s="212">
        <v>33591</v>
      </c>
      <c r="AX15" s="212">
        <f t="shared" si="18"/>
        <v>2021</v>
      </c>
      <c r="AY15" s="212">
        <v>1590</v>
      </c>
      <c r="AZ15" s="212">
        <v>1179</v>
      </c>
      <c r="BA15" s="214">
        <v>391</v>
      </c>
      <c r="BB15" s="212">
        <v>138</v>
      </c>
      <c r="BC15" s="212">
        <f t="shared" si="19"/>
        <v>4878</v>
      </c>
      <c r="BD15" s="212">
        <v>2970</v>
      </c>
      <c r="BE15" s="212">
        <v>283</v>
      </c>
      <c r="BF15" s="212">
        <v>1635</v>
      </c>
      <c r="BG15" s="212">
        <v>1133</v>
      </c>
      <c r="BH15" s="212">
        <v>2857</v>
      </c>
      <c r="BI15" s="214">
        <f t="shared" si="20"/>
        <v>1524</v>
      </c>
      <c r="BJ15" s="212">
        <v>949</v>
      </c>
      <c r="BK15" s="215"/>
    </row>
    <row r="16" spans="1:179" x14ac:dyDescent="0.25">
      <c r="A16" s="85"/>
      <c r="B16" s="96">
        <v>2008</v>
      </c>
      <c r="C16" s="208">
        <v>30</v>
      </c>
      <c r="D16" s="208">
        <v>4856</v>
      </c>
      <c r="E16" s="209">
        <v>22585</v>
      </c>
      <c r="F16" s="302">
        <f t="shared" si="0"/>
        <v>22809.861353336415</v>
      </c>
      <c r="G16" s="363">
        <f t="shared" si="21"/>
        <v>1.0099562255185484</v>
      </c>
      <c r="H16" s="210">
        <f t="shared" si="29"/>
        <v>4.6305880011617596E-2</v>
      </c>
      <c r="I16" s="308">
        <f t="shared" si="2"/>
        <v>23225.559676305096</v>
      </c>
      <c r="J16" s="371">
        <f t="shared" si="22"/>
        <v>1.0283621729601549</v>
      </c>
      <c r="K16" s="312">
        <f t="shared" si="3"/>
        <v>23094.192000000003</v>
      </c>
      <c r="L16" s="379">
        <f t="shared" si="23"/>
        <v>1.0225455833517823</v>
      </c>
      <c r="M16" s="314">
        <f t="shared" si="4"/>
        <v>22664.903733184314</v>
      </c>
      <c r="N16" s="382">
        <f t="shared" si="24"/>
        <v>1.0035379115866423</v>
      </c>
      <c r="O16" s="342">
        <f t="shared" si="5"/>
        <v>23326.118573347409</v>
      </c>
      <c r="P16" s="390">
        <f t="shared" si="25"/>
        <v>1.0328146368539919</v>
      </c>
      <c r="Q16" s="343">
        <f t="shared" si="6"/>
        <v>23030.148000000001</v>
      </c>
      <c r="R16" s="396">
        <f t="shared" si="26"/>
        <v>1.0197098959486386</v>
      </c>
      <c r="S16" s="288">
        <f t="shared" si="7"/>
        <v>9.5980941315667451E-2</v>
      </c>
      <c r="T16" s="288">
        <f t="shared" si="8"/>
        <v>0.25952559372838369</v>
      </c>
      <c r="U16" s="288">
        <v>0.26400000000000001</v>
      </c>
      <c r="V16" s="322">
        <v>0.3</v>
      </c>
      <c r="W16" s="282">
        <f t="shared" si="9"/>
        <v>8.7069833876065261E-2</v>
      </c>
      <c r="X16" s="288">
        <f t="shared" si="10"/>
        <v>7.2011182845284766E-2</v>
      </c>
      <c r="Y16" s="288">
        <f t="shared" si="11"/>
        <v>1.9800553377911E-2</v>
      </c>
      <c r="Z16" s="288">
        <f t="shared" si="27"/>
        <v>2.4409612484077792E-2</v>
      </c>
      <c r="AA16" s="288">
        <f t="shared" si="12"/>
        <v>7.0296287756513726E-2</v>
      </c>
      <c r="AB16" s="288">
        <f t="shared" si="13"/>
        <v>0.17525888579179347</v>
      </c>
      <c r="AC16" s="288">
        <v>0.33300000000000002</v>
      </c>
      <c r="AD16" s="288">
        <v>0.749</v>
      </c>
      <c r="AE16" s="282">
        <f t="shared" si="14"/>
        <v>0.12036923536089453</v>
      </c>
      <c r="AF16" s="282">
        <f t="shared" si="15"/>
        <v>0.32546979478902466</v>
      </c>
      <c r="AG16" s="288">
        <v>0.41599999999999998</v>
      </c>
      <c r="AH16" s="288">
        <f t="shared" si="16"/>
        <v>0.36983227718234196</v>
      </c>
      <c r="AI16" s="212">
        <v>69392</v>
      </c>
      <c r="AJ16" s="212"/>
      <c r="AK16" s="212">
        <v>43972</v>
      </c>
      <c r="AL16" s="212">
        <v>9014</v>
      </c>
      <c r="AM16" s="212">
        <v>187631</v>
      </c>
      <c r="AN16" s="212">
        <v>166714</v>
      </c>
      <c r="AO16" s="212">
        <f t="shared" si="28"/>
        <v>18009</v>
      </c>
      <c r="AP16" s="327">
        <f t="shared" si="17"/>
        <v>29194</v>
      </c>
      <c r="AQ16" s="212">
        <v>16337</v>
      </c>
      <c r="AR16" s="212">
        <v>4580</v>
      </c>
      <c r="AS16" s="212">
        <v>1365</v>
      </c>
      <c r="AT16" s="327">
        <v>3883</v>
      </c>
      <c r="AU16" s="212">
        <v>4878</v>
      </c>
      <c r="AV16" s="212">
        <v>1576</v>
      </c>
      <c r="AW16" s="212">
        <v>32884</v>
      </c>
      <c r="AX16" s="212">
        <f t="shared" si="18"/>
        <v>2032</v>
      </c>
      <c r="AY16" s="212">
        <v>1672</v>
      </c>
      <c r="AZ16" s="212">
        <v>1310</v>
      </c>
      <c r="BA16" s="214">
        <v>339</v>
      </c>
      <c r="BB16" s="212">
        <v>153</v>
      </c>
      <c r="BC16" s="212">
        <f t="shared" si="19"/>
        <v>4997</v>
      </c>
      <c r="BD16" s="212">
        <v>2799</v>
      </c>
      <c r="BE16" s="212">
        <v>303</v>
      </c>
      <c r="BF16" s="212">
        <v>1526</v>
      </c>
      <c r="BG16" s="212">
        <v>1035</v>
      </c>
      <c r="BH16" s="212">
        <v>2965</v>
      </c>
      <c r="BI16" s="214">
        <f t="shared" si="20"/>
        <v>1374</v>
      </c>
      <c r="BJ16" s="212">
        <v>886</v>
      </c>
      <c r="BK16" s="215"/>
    </row>
    <row r="17" spans="1:63" x14ac:dyDescent="0.25">
      <c r="A17" s="85"/>
      <c r="B17" s="96">
        <v>2007</v>
      </c>
      <c r="C17" s="208">
        <v>30</v>
      </c>
      <c r="D17" s="208">
        <v>4862</v>
      </c>
      <c r="E17" s="209">
        <v>23322</v>
      </c>
      <c r="F17" s="302">
        <f t="shared" si="0"/>
        <v>23486.848450872676</v>
      </c>
      <c r="G17" s="363">
        <f t="shared" si="21"/>
        <v>1.007068366815568</v>
      </c>
      <c r="H17" s="210">
        <f t="shared" si="29"/>
        <v>3.3905481462911564E-2</v>
      </c>
      <c r="I17" s="308">
        <f t="shared" si="2"/>
        <v>23828.747415487313</v>
      </c>
      <c r="J17" s="371">
        <f t="shared" si="22"/>
        <v>1.021728300123802</v>
      </c>
      <c r="K17" s="312">
        <f t="shared" si="3"/>
        <v>23694.6312</v>
      </c>
      <c r="L17" s="378">
        <f t="shared" si="23"/>
        <v>1.0159776691535889</v>
      </c>
      <c r="M17" s="314">
        <f t="shared" si="4"/>
        <v>23312.721768655385</v>
      </c>
      <c r="N17" s="382">
        <f t="shared" si="24"/>
        <v>0.99960216828125315</v>
      </c>
      <c r="O17" s="342">
        <f t="shared" si="5"/>
        <v>24001.828051410939</v>
      </c>
      <c r="P17" s="390">
        <f t="shared" si="25"/>
        <v>1.0291496463172516</v>
      </c>
      <c r="Q17" s="343">
        <f t="shared" si="6"/>
        <v>23638.037999999997</v>
      </c>
      <c r="R17" s="397">
        <f t="shared" si="26"/>
        <v>1.0135510676614354</v>
      </c>
      <c r="S17" s="288">
        <f t="shared" si="7"/>
        <v>9.4548384873530802E-2</v>
      </c>
      <c r="T17" s="288">
        <f t="shared" si="8"/>
        <v>0.25146289533424515</v>
      </c>
      <c r="U17" s="288">
        <v>0.26800000000000002</v>
      </c>
      <c r="V17" s="322">
        <v>0.30199999999999999</v>
      </c>
      <c r="W17" s="282">
        <f t="shared" si="9"/>
        <v>8.5244111269569461E-2</v>
      </c>
      <c r="X17" s="288">
        <f t="shared" si="10"/>
        <v>6.9936972123912519E-2</v>
      </c>
      <c r="Y17" s="288">
        <f t="shared" si="11"/>
        <v>1.8710960082345143E-2</v>
      </c>
      <c r="Z17" s="288">
        <f t="shared" si="27"/>
        <v>2.4774285214422421E-2</v>
      </c>
      <c r="AA17" s="288">
        <f t="shared" si="12"/>
        <v>6.9894671535934344E-2</v>
      </c>
      <c r="AB17" s="288">
        <f t="shared" si="13"/>
        <v>0.17065257153157357</v>
      </c>
      <c r="AC17" s="288">
        <v>0.33600000000000002</v>
      </c>
      <c r="AD17" s="288">
        <v>0.75800000000000001</v>
      </c>
      <c r="AE17" s="282">
        <f t="shared" si="14"/>
        <v>0.12364345811486405</v>
      </c>
      <c r="AF17" s="282">
        <f t="shared" si="15"/>
        <v>0.32884477094231612</v>
      </c>
      <c r="AG17" s="288">
        <v>0.42299999999999999</v>
      </c>
      <c r="AH17" s="288">
        <f t="shared" si="16"/>
        <v>0.37599338362765938</v>
      </c>
      <c r="AI17" s="212">
        <v>70921</v>
      </c>
      <c r="AJ17" s="212"/>
      <c r="AK17" s="212">
        <v>44977</v>
      </c>
      <c r="AL17" s="212">
        <v>9197</v>
      </c>
      <c r="AM17" s="212">
        <v>188623</v>
      </c>
      <c r="AN17" s="212">
        <v>167783</v>
      </c>
      <c r="AO17" s="212">
        <f t="shared" si="28"/>
        <v>17834</v>
      </c>
      <c r="AP17" s="327">
        <f t="shared" si="17"/>
        <v>29885</v>
      </c>
      <c r="AQ17" s="212">
        <v>16079</v>
      </c>
      <c r="AR17" s="212">
        <v>4673</v>
      </c>
      <c r="AS17" s="212">
        <v>1441</v>
      </c>
      <c r="AT17" s="327">
        <v>3983</v>
      </c>
      <c r="AU17" s="212">
        <v>4957</v>
      </c>
      <c r="AV17" s="212">
        <v>1498</v>
      </c>
      <c r="AW17" s="212">
        <v>32189</v>
      </c>
      <c r="AX17" s="212">
        <f t="shared" si="18"/>
        <v>1972</v>
      </c>
      <c r="AY17" s="212">
        <v>1755</v>
      </c>
      <c r="AZ17" s="212">
        <v>1323</v>
      </c>
      <c r="BA17" s="214">
        <v>325</v>
      </c>
      <c r="BB17" s="212">
        <v>139</v>
      </c>
      <c r="BC17" s="212">
        <f t="shared" si="19"/>
        <v>4960</v>
      </c>
      <c r="BD17" s="212">
        <v>2918</v>
      </c>
      <c r="BE17" s="212">
        <v>335</v>
      </c>
      <c r="BF17" s="212">
        <v>1540</v>
      </c>
      <c r="BG17" s="212">
        <v>1002</v>
      </c>
      <c r="BH17" s="212">
        <v>2988</v>
      </c>
      <c r="BI17" s="214">
        <f t="shared" si="20"/>
        <v>1327</v>
      </c>
      <c r="BJ17" s="212">
        <v>938</v>
      </c>
      <c r="BK17" s="215"/>
    </row>
    <row r="18" spans="1:63" x14ac:dyDescent="0.25">
      <c r="A18" s="85"/>
      <c r="B18" s="96">
        <v>2006</v>
      </c>
      <c r="C18" s="208">
        <v>30</v>
      </c>
      <c r="D18" s="208">
        <v>4858</v>
      </c>
      <c r="E18" s="209">
        <v>23599</v>
      </c>
      <c r="F18" s="302">
        <f t="shared" si="0"/>
        <v>24007.688135511737</v>
      </c>
      <c r="G18" s="363">
        <f t="shared" si="21"/>
        <v>1.0173180276923486</v>
      </c>
      <c r="H18" s="210">
        <f t="shared" si="29"/>
        <v>8.4126829047290366E-2</v>
      </c>
      <c r="I18" s="308">
        <f t="shared" si="2"/>
        <v>24193.842258211662</v>
      </c>
      <c r="J18" s="371">
        <f t="shared" si="22"/>
        <v>1.0252062484940745</v>
      </c>
      <c r="K18" s="312">
        <f t="shared" si="3"/>
        <v>24108.413600000003</v>
      </c>
      <c r="L18" s="379">
        <f t="shared" si="23"/>
        <v>1.0215862367049453</v>
      </c>
      <c r="M18" s="314">
        <f t="shared" si="4"/>
        <v>23880.564327868226</v>
      </c>
      <c r="N18" s="382">
        <f t="shared" si="24"/>
        <v>1.0119311974180358</v>
      </c>
      <c r="O18" s="342">
        <f t="shared" si="5"/>
        <v>24391.303555612278</v>
      </c>
      <c r="P18" s="390">
        <f t="shared" si="25"/>
        <v>1.0335736071703157</v>
      </c>
      <c r="Q18" s="343">
        <f t="shared" si="6"/>
        <v>24010.390000000007</v>
      </c>
      <c r="R18" s="397">
        <f t="shared" si="26"/>
        <v>1.0174325183270481</v>
      </c>
      <c r="S18" s="288">
        <f t="shared" si="7"/>
        <v>9.3921976274917454E-2</v>
      </c>
      <c r="T18" s="288">
        <f t="shared" si="8"/>
        <v>0.24441677044416771</v>
      </c>
      <c r="U18" s="288">
        <v>0.26900000000000002</v>
      </c>
      <c r="V18" s="322">
        <v>0.30099999999999999</v>
      </c>
      <c r="W18" s="282">
        <f t="shared" si="9"/>
        <v>8.4260731319554846E-2</v>
      </c>
      <c r="X18" s="288">
        <f t="shared" si="10"/>
        <v>6.9876850698768506E-2</v>
      </c>
      <c r="Y18" s="288">
        <f t="shared" si="11"/>
        <v>2.0215857202158571E-2</v>
      </c>
      <c r="Z18" s="288">
        <f t="shared" si="27"/>
        <v>2.4719387890743391E-2</v>
      </c>
      <c r="AA18" s="288">
        <f t="shared" si="12"/>
        <v>7.4526082745260833E-2</v>
      </c>
      <c r="AB18" s="288">
        <f t="shared" si="13"/>
        <v>0.16831409414529619</v>
      </c>
      <c r="AC18" s="288">
        <v>0.33700000000000002</v>
      </c>
      <c r="AD18" s="288">
        <v>0.76800000000000002</v>
      </c>
      <c r="AE18" s="282">
        <f t="shared" si="14"/>
        <v>0.12547920732063955</v>
      </c>
      <c r="AF18" s="282">
        <f t="shared" si="15"/>
        <v>0.32653936626539365</v>
      </c>
      <c r="AG18" s="288">
        <v>0.432</v>
      </c>
      <c r="AH18" s="288">
        <f t="shared" si="16"/>
        <v>0.38426977045902877</v>
      </c>
      <c r="AI18" s="212">
        <v>72270</v>
      </c>
      <c r="AJ18" s="212"/>
      <c r="AK18" s="212">
        <v>45073</v>
      </c>
      <c r="AL18" s="212">
        <v>9135</v>
      </c>
      <c r="AM18" s="212">
        <v>188071</v>
      </c>
      <c r="AN18" s="212">
        <v>167341</v>
      </c>
      <c r="AO18" s="212">
        <f t="shared" si="28"/>
        <v>17664</v>
      </c>
      <c r="AP18" s="327">
        <f t="shared" si="17"/>
        <v>29600</v>
      </c>
      <c r="AQ18" s="212">
        <v>15847</v>
      </c>
      <c r="AR18" s="212">
        <v>4649</v>
      </c>
      <c r="AS18" s="212">
        <v>1396</v>
      </c>
      <c r="AT18" s="327">
        <v>3945</v>
      </c>
      <c r="AU18" s="212">
        <v>5386</v>
      </c>
      <c r="AV18" s="212">
        <v>1522</v>
      </c>
      <c r="AW18" s="212">
        <v>31655</v>
      </c>
      <c r="AX18" s="212">
        <f t="shared" si="18"/>
        <v>1983</v>
      </c>
      <c r="AY18" s="212">
        <v>1817</v>
      </c>
      <c r="AZ18" s="212">
        <v>1410</v>
      </c>
      <c r="BA18" s="214">
        <v>351</v>
      </c>
      <c r="BB18" s="212">
        <v>145</v>
      </c>
      <c r="BC18" s="212">
        <f t="shared" si="19"/>
        <v>5050</v>
      </c>
      <c r="BD18" s="212">
        <v>2767</v>
      </c>
      <c r="BE18" s="212">
        <v>316</v>
      </c>
      <c r="BF18" s="212">
        <v>1651</v>
      </c>
      <c r="BG18" s="212">
        <v>1110</v>
      </c>
      <c r="BH18" s="212">
        <v>3067</v>
      </c>
      <c r="BI18" s="214">
        <f t="shared" si="20"/>
        <v>1461</v>
      </c>
      <c r="BJ18" s="212">
        <v>952</v>
      </c>
      <c r="BK18" s="215"/>
    </row>
    <row r="19" spans="1:63" x14ac:dyDescent="0.25">
      <c r="A19" s="85"/>
      <c r="B19" s="96">
        <v>2005</v>
      </c>
      <c r="C19" s="208">
        <v>30</v>
      </c>
      <c r="D19" s="208">
        <v>4862</v>
      </c>
      <c r="E19" s="209">
        <v>22325</v>
      </c>
      <c r="F19" s="302">
        <f t="shared" si="0"/>
        <v>22903.332221246725</v>
      </c>
      <c r="G19" s="362">
        <f t="shared" si="21"/>
        <v>1.0259051386896629</v>
      </c>
      <c r="H19" s="210">
        <f t="shared" si="29"/>
        <v>0.1189494490429298</v>
      </c>
      <c r="I19" s="308">
        <f t="shared" si="2"/>
        <v>22963.848883779836</v>
      </c>
      <c r="J19" s="371">
        <f t="shared" si="22"/>
        <v>1.0286158514571035</v>
      </c>
      <c r="K19" s="312">
        <f t="shared" si="3"/>
        <v>22863.4872</v>
      </c>
      <c r="L19" s="379">
        <f t="shared" si="23"/>
        <v>1.0241203673012318</v>
      </c>
      <c r="M19" s="314">
        <f t="shared" si="4"/>
        <v>22846.898476247785</v>
      </c>
      <c r="N19" s="383">
        <f t="shared" si="24"/>
        <v>1.0233773113660822</v>
      </c>
      <c r="O19" s="342">
        <f t="shared" si="5"/>
        <v>23049.641419843887</v>
      </c>
      <c r="P19" s="390">
        <f t="shared" si="25"/>
        <v>1.0324587422102525</v>
      </c>
      <c r="Q19" s="343">
        <f t="shared" si="6"/>
        <v>22781.677999999993</v>
      </c>
      <c r="R19" s="396">
        <f t="shared" si="26"/>
        <v>1.0204559014557668</v>
      </c>
      <c r="S19" s="288">
        <f t="shared" si="7"/>
        <v>9.1276061237197517E-2</v>
      </c>
      <c r="T19" s="288">
        <f t="shared" si="8"/>
        <v>0.24402634864597236</v>
      </c>
      <c r="U19" s="288">
        <v>0.26400000000000001</v>
      </c>
      <c r="V19" s="322">
        <v>0.29499999999999998</v>
      </c>
      <c r="W19" s="282">
        <f t="shared" si="9"/>
        <v>8.1629914328044145E-2</v>
      </c>
      <c r="X19" s="288">
        <f t="shared" si="10"/>
        <v>7.090885607267404E-2</v>
      </c>
      <c r="Y19" s="288">
        <f t="shared" si="11"/>
        <v>2.0723009141659851E-2</v>
      </c>
      <c r="Z19" s="288">
        <f t="shared" si="27"/>
        <v>2.4810512528718357E-2</v>
      </c>
      <c r="AA19" s="288">
        <f t="shared" si="12"/>
        <v>7.1999540764340356E-2</v>
      </c>
      <c r="AB19" s="288">
        <f t="shared" si="13"/>
        <v>0.16449444957378739</v>
      </c>
      <c r="AC19" s="288">
        <v>0.33</v>
      </c>
      <c r="AD19" s="288">
        <v>0.749</v>
      </c>
      <c r="AE19" s="282">
        <f t="shared" si="14"/>
        <v>0.11983874777231443</v>
      </c>
      <c r="AF19" s="282">
        <f t="shared" si="15"/>
        <v>0.32038862817697794</v>
      </c>
      <c r="AG19" s="288">
        <v>0.41899999999999998</v>
      </c>
      <c r="AH19" s="288">
        <f t="shared" si="16"/>
        <v>0.37404182680952486</v>
      </c>
      <c r="AI19" s="212">
        <v>69681</v>
      </c>
      <c r="AJ19" s="212"/>
      <c r="AK19" s="212">
        <v>43991</v>
      </c>
      <c r="AL19" s="212">
        <v>8863</v>
      </c>
      <c r="AM19" s="212">
        <v>186292</v>
      </c>
      <c r="AN19" s="212">
        <v>166335</v>
      </c>
      <c r="AO19" s="212">
        <f t="shared" si="28"/>
        <v>17004</v>
      </c>
      <c r="AP19" s="327">
        <f t="shared" si="17"/>
        <v>29223</v>
      </c>
      <c r="AQ19" s="212">
        <v>15207</v>
      </c>
      <c r="AR19" s="212">
        <v>4622</v>
      </c>
      <c r="AS19" s="212">
        <v>1315</v>
      </c>
      <c r="AT19" s="327">
        <v>3908</v>
      </c>
      <c r="AU19" s="212">
        <v>5017</v>
      </c>
      <c r="AV19" s="212">
        <v>1439</v>
      </c>
      <c r="AW19" s="212">
        <v>30644</v>
      </c>
      <c r="AX19" s="212">
        <f t="shared" si="18"/>
        <v>1881</v>
      </c>
      <c r="AY19" s="212">
        <v>1797</v>
      </c>
      <c r="AZ19" s="212">
        <v>1216</v>
      </c>
      <c r="BA19" s="214">
        <v>375</v>
      </c>
      <c r="BB19" s="212">
        <v>161</v>
      </c>
      <c r="BC19" s="212">
        <f t="shared" si="19"/>
        <v>4941</v>
      </c>
      <c r="BD19" s="212">
        <v>2565</v>
      </c>
      <c r="BE19" s="212">
        <v>281</v>
      </c>
      <c r="BF19" s="212">
        <v>1620</v>
      </c>
      <c r="BG19" s="212">
        <v>1069</v>
      </c>
      <c r="BH19" s="212">
        <v>3060</v>
      </c>
      <c r="BI19" s="214">
        <f t="shared" si="20"/>
        <v>1444</v>
      </c>
      <c r="BJ19" s="212">
        <v>888</v>
      </c>
      <c r="BK19" s="215"/>
    </row>
    <row r="20" spans="1:63" x14ac:dyDescent="0.25">
      <c r="A20" s="85"/>
      <c r="B20" s="96">
        <v>2004</v>
      </c>
      <c r="C20" s="208">
        <v>30</v>
      </c>
      <c r="D20" s="208">
        <v>4856</v>
      </c>
      <c r="E20" s="209">
        <v>23376</v>
      </c>
      <c r="F20" s="302">
        <f t="shared" si="0"/>
        <v>23919.440916540283</v>
      </c>
      <c r="G20" s="362">
        <f t="shared" si="21"/>
        <v>1.0232478147048376</v>
      </c>
      <c r="H20" s="210">
        <f t="shared" si="29"/>
        <v>0.11191122663514891</v>
      </c>
      <c r="I20" s="308">
        <f t="shared" si="2"/>
        <v>23985.950658273545</v>
      </c>
      <c r="J20" s="371">
        <f t="shared" si="22"/>
        <v>1.0260930295291557</v>
      </c>
      <c r="K20" s="312">
        <f t="shared" si="3"/>
        <v>23866.787999999997</v>
      </c>
      <c r="L20" s="379">
        <f t="shared" si="23"/>
        <v>1.0209953798767966</v>
      </c>
      <c r="M20" s="314">
        <f t="shared" si="4"/>
        <v>23853.349419179176</v>
      </c>
      <c r="N20" s="383">
        <f t="shared" si="24"/>
        <v>1.0204204919224493</v>
      </c>
      <c r="O20" s="342">
        <f t="shared" si="5"/>
        <v>24148.456984176664</v>
      </c>
      <c r="P20" s="390">
        <f t="shared" si="25"/>
        <v>1.0330448744086527</v>
      </c>
      <c r="Q20" s="343">
        <f t="shared" si="6"/>
        <v>23830.305999999997</v>
      </c>
      <c r="R20" s="396">
        <f t="shared" si="26"/>
        <v>1.0194347193702942</v>
      </c>
      <c r="S20" s="288">
        <f t="shared" si="7"/>
        <v>9.5852847421488391E-2</v>
      </c>
      <c r="T20" s="288">
        <f t="shared" si="8"/>
        <v>0.25243749126973042</v>
      </c>
      <c r="U20" s="288">
        <v>0.26600000000000001</v>
      </c>
      <c r="V20" s="322">
        <v>0.29699999999999999</v>
      </c>
      <c r="W20" s="282">
        <f t="shared" si="9"/>
        <v>8.6040553943746392E-2</v>
      </c>
      <c r="X20" s="288">
        <f t="shared" si="10"/>
        <v>7.1881547702193044E-2</v>
      </c>
      <c r="Y20" s="288">
        <f t="shared" si="11"/>
        <v>2.042184662662383E-2</v>
      </c>
      <c r="Z20" s="288">
        <f t="shared" si="27"/>
        <v>2.3941996085690493E-2</v>
      </c>
      <c r="AA20" s="288">
        <f t="shared" si="12"/>
        <v>7.6141919262466828E-2</v>
      </c>
      <c r="AB20" s="288">
        <f t="shared" si="13"/>
        <v>0.1688138793565257</v>
      </c>
      <c r="AC20" s="288">
        <v>0.33500000000000002</v>
      </c>
      <c r="AD20" s="288">
        <v>0.76300000000000001</v>
      </c>
      <c r="AE20" s="282">
        <f t="shared" si="14"/>
        <v>0.12398495801929574</v>
      </c>
      <c r="AF20" s="282">
        <f t="shared" si="15"/>
        <v>0.3265260511244587</v>
      </c>
      <c r="AG20" s="288">
        <v>0.42799999999999999</v>
      </c>
      <c r="AH20" s="288">
        <f t="shared" si="16"/>
        <v>0.37970923787651362</v>
      </c>
      <c r="AI20" s="212">
        <v>71590</v>
      </c>
      <c r="AJ20" s="212"/>
      <c r="AK20" s="212">
        <v>44522</v>
      </c>
      <c r="AL20" s="212">
        <v>8919</v>
      </c>
      <c r="AM20" s="212">
        <v>188539</v>
      </c>
      <c r="AN20" s="212">
        <v>167353</v>
      </c>
      <c r="AO20" s="212">
        <f t="shared" si="28"/>
        <v>18072</v>
      </c>
      <c r="AP20" s="327">
        <f t="shared" si="17"/>
        <v>29254</v>
      </c>
      <c r="AQ20" s="212">
        <v>16222</v>
      </c>
      <c r="AR20" s="212">
        <v>4514</v>
      </c>
      <c r="AS20" s="212">
        <v>1363</v>
      </c>
      <c r="AT20" s="327">
        <v>3784</v>
      </c>
      <c r="AU20" s="212">
        <v>5451</v>
      </c>
      <c r="AV20" s="212">
        <v>1478</v>
      </c>
      <c r="AW20" s="212">
        <v>31828</v>
      </c>
      <c r="AX20" s="212">
        <f t="shared" si="18"/>
        <v>1980</v>
      </c>
      <c r="AY20" s="212">
        <v>1850</v>
      </c>
      <c r="AZ20" s="212">
        <v>1381</v>
      </c>
      <c r="BA20" s="214">
        <v>362</v>
      </c>
      <c r="BB20" s="212">
        <v>157</v>
      </c>
      <c r="BC20" s="212">
        <f t="shared" si="19"/>
        <v>5146</v>
      </c>
      <c r="BD20" s="212">
        <v>2589</v>
      </c>
      <c r="BE20" s="212">
        <v>345</v>
      </c>
      <c r="BF20" s="212">
        <v>1731</v>
      </c>
      <c r="BG20" s="212">
        <v>1100</v>
      </c>
      <c r="BH20" s="212">
        <v>3166</v>
      </c>
      <c r="BI20" s="214">
        <f t="shared" si="20"/>
        <v>1462</v>
      </c>
      <c r="BJ20" s="212">
        <v>898</v>
      </c>
      <c r="BK20" s="215"/>
    </row>
    <row r="21" spans="1:63" x14ac:dyDescent="0.25">
      <c r="A21" s="85"/>
      <c r="B21" s="96">
        <v>2003</v>
      </c>
      <c r="C21" s="208">
        <v>30</v>
      </c>
      <c r="D21" s="208">
        <v>4860</v>
      </c>
      <c r="E21" s="209">
        <v>22978</v>
      </c>
      <c r="F21" s="302">
        <f t="shared" si="0"/>
        <v>23485.907660886336</v>
      </c>
      <c r="G21" s="362">
        <f t="shared" si="21"/>
        <v>1.0221040848153162</v>
      </c>
      <c r="H21" s="210">
        <f t="shared" si="29"/>
        <v>0.1045077491535671</v>
      </c>
      <c r="I21" s="308">
        <f t="shared" si="2"/>
        <v>23396.729217198252</v>
      </c>
      <c r="J21" s="370">
        <f t="shared" si="22"/>
        <v>1.0182230488814628</v>
      </c>
      <c r="K21" s="312">
        <f t="shared" si="3"/>
        <v>23298.6384</v>
      </c>
      <c r="L21" s="378">
        <f t="shared" si="23"/>
        <v>1.0139541474453826</v>
      </c>
      <c r="M21" s="314">
        <f t="shared" si="4"/>
        <v>23434.116835541987</v>
      </c>
      <c r="N21" s="383">
        <f t="shared" si="24"/>
        <v>1.0198501538663933</v>
      </c>
      <c r="O21" s="342">
        <f t="shared" si="5"/>
        <v>23496.940454446027</v>
      </c>
      <c r="P21" s="390">
        <f t="shared" si="25"/>
        <v>1.0225842307618602</v>
      </c>
      <c r="Q21" s="343">
        <f t="shared" si="6"/>
        <v>23230.012000000002</v>
      </c>
      <c r="R21" s="397">
        <f t="shared" si="26"/>
        <v>1.0109675341631126</v>
      </c>
      <c r="S21" s="288">
        <f t="shared" si="7"/>
        <v>9.4628405592987963E-2</v>
      </c>
      <c r="T21" s="288">
        <f t="shared" si="8"/>
        <v>0.25205689682122406</v>
      </c>
      <c r="U21" s="288">
        <v>0.26400000000000001</v>
      </c>
      <c r="V21" s="322">
        <v>0.29399999999999998</v>
      </c>
      <c r="W21" s="282">
        <f t="shared" si="9"/>
        <v>8.4764389247208569E-2</v>
      </c>
      <c r="X21" s="288">
        <f t="shared" si="10"/>
        <v>7.3863555625026639E-2</v>
      </c>
      <c r="Y21" s="288">
        <f t="shared" si="11"/>
        <v>2.1357622951984425E-2</v>
      </c>
      <c r="Z21" s="288">
        <f t="shared" si="27"/>
        <v>2.4422642958884817E-2</v>
      </c>
      <c r="AA21" s="288">
        <f t="shared" si="12"/>
        <v>7.3991445582822959E-2</v>
      </c>
      <c r="AB21" s="288">
        <f t="shared" si="13"/>
        <v>0.1643166941408063</v>
      </c>
      <c r="AC21" s="288">
        <v>0.33300000000000002</v>
      </c>
      <c r="AD21" s="288">
        <v>0.755</v>
      </c>
      <c r="AE21" s="282">
        <f t="shared" si="14"/>
        <v>0.12258267582115669</v>
      </c>
      <c r="AF21" s="282">
        <f t="shared" si="15"/>
        <v>0.32651727224930016</v>
      </c>
      <c r="AG21" s="288">
        <v>0.42199999999999999</v>
      </c>
      <c r="AH21" s="288">
        <f t="shared" si="16"/>
        <v>0.37542478220742709</v>
      </c>
      <c r="AI21" s="212">
        <v>70373</v>
      </c>
      <c r="AJ21" s="212"/>
      <c r="AK21" s="212">
        <v>44057</v>
      </c>
      <c r="AL21" s="212">
        <v>8827</v>
      </c>
      <c r="AM21" s="212">
        <v>187449</v>
      </c>
      <c r="AN21" s="212">
        <v>166737</v>
      </c>
      <c r="AO21" s="212">
        <f t="shared" si="28"/>
        <v>17738</v>
      </c>
      <c r="AP21" s="327">
        <f t="shared" si="17"/>
        <v>29089</v>
      </c>
      <c r="AQ21" s="212">
        <v>15889</v>
      </c>
      <c r="AR21" s="212">
        <v>4578</v>
      </c>
      <c r="AS21" s="212">
        <v>1336</v>
      </c>
      <c r="AT21" s="327">
        <v>3850</v>
      </c>
      <c r="AU21" s="212">
        <v>5207</v>
      </c>
      <c r="AV21" s="212">
        <v>1546</v>
      </c>
      <c r="AW21" s="212">
        <v>30801</v>
      </c>
      <c r="AX21" s="212">
        <f t="shared" si="18"/>
        <v>2027</v>
      </c>
      <c r="AY21" s="212">
        <v>1849</v>
      </c>
      <c r="AZ21" s="212">
        <v>1316</v>
      </c>
      <c r="BA21" s="214">
        <v>371</v>
      </c>
      <c r="BB21" s="212">
        <v>158</v>
      </c>
      <c r="BC21" s="212">
        <f t="shared" si="19"/>
        <v>5198</v>
      </c>
      <c r="BD21" s="212">
        <v>2573</v>
      </c>
      <c r="BE21" s="212">
        <v>323</v>
      </c>
      <c r="BF21" s="212">
        <v>1626</v>
      </c>
      <c r="BG21" s="212">
        <v>1132</v>
      </c>
      <c r="BH21" s="212">
        <v>3171</v>
      </c>
      <c r="BI21" s="214">
        <f t="shared" si="20"/>
        <v>1503</v>
      </c>
      <c r="BJ21" s="212">
        <v>934</v>
      </c>
      <c r="BK21" s="215"/>
    </row>
    <row r="22" spans="1:63" x14ac:dyDescent="0.25">
      <c r="A22" s="85"/>
      <c r="B22" s="96">
        <v>2002</v>
      </c>
      <c r="C22" s="208">
        <v>30</v>
      </c>
      <c r="D22" s="208">
        <v>4852</v>
      </c>
      <c r="E22" s="209">
        <v>22408</v>
      </c>
      <c r="F22" s="302">
        <f t="shared" si="0"/>
        <v>22848.912819846879</v>
      </c>
      <c r="G22" s="362">
        <f t="shared" si="21"/>
        <v>1.0196765806786361</v>
      </c>
      <c r="H22" s="210">
        <f t="shared" si="29"/>
        <v>9.0872386613124245E-2</v>
      </c>
      <c r="I22" s="308">
        <f t="shared" si="2"/>
        <v>22909.353204712042</v>
      </c>
      <c r="J22" s="371">
        <f t="shared" si="22"/>
        <v>1.0223738488357748</v>
      </c>
      <c r="K22" s="312">
        <f t="shared" si="3"/>
        <v>22862.178400000001</v>
      </c>
      <c r="L22" s="379">
        <f t="shared" si="23"/>
        <v>1.0202685826490538</v>
      </c>
      <c r="M22" s="314">
        <f t="shared" si="4"/>
        <v>22757.480288728126</v>
      </c>
      <c r="N22" s="382">
        <f t="shared" si="24"/>
        <v>1.015596228522319</v>
      </c>
      <c r="O22" s="342">
        <f t="shared" si="5"/>
        <v>22952.868993923021</v>
      </c>
      <c r="P22" s="390">
        <f t="shared" si="25"/>
        <v>1.0243158244342654</v>
      </c>
      <c r="Q22" s="343">
        <f t="shared" si="6"/>
        <v>22775.408000000003</v>
      </c>
      <c r="R22" s="397">
        <f t="shared" si="26"/>
        <v>1.0163962870403429</v>
      </c>
      <c r="S22" s="288">
        <f t="shared" si="7"/>
        <v>9.6412399860675721E-2</v>
      </c>
      <c r="T22" s="288">
        <f t="shared" si="8"/>
        <v>0.26078763896740154</v>
      </c>
      <c r="U22" s="288">
        <v>0.26100000000000001</v>
      </c>
      <c r="V22" s="322">
        <v>0.29299999999999998</v>
      </c>
      <c r="W22" s="282">
        <f t="shared" si="9"/>
        <v>8.7056238780376716E-2</v>
      </c>
      <c r="X22" s="288">
        <f t="shared" si="10"/>
        <v>7.6067892913568441E-2</v>
      </c>
      <c r="Y22" s="288">
        <f t="shared" si="11"/>
        <v>2.4090098708527199E-2</v>
      </c>
      <c r="Z22" s="288">
        <f t="shared" si="27"/>
        <v>2.4462127910403773E-2</v>
      </c>
      <c r="AA22" s="288">
        <f t="shared" si="12"/>
        <v>7.3328405154295492E-2</v>
      </c>
      <c r="AB22" s="288">
        <f t="shared" si="13"/>
        <v>0.16822870615974064</v>
      </c>
      <c r="AC22" s="288">
        <v>0.33100000000000002</v>
      </c>
      <c r="AD22" s="288">
        <v>0.748</v>
      </c>
      <c r="AE22" s="282">
        <f t="shared" si="14"/>
        <v>0.1200760924898856</v>
      </c>
      <c r="AF22" s="282">
        <f t="shared" si="15"/>
        <v>0.32479598788247743</v>
      </c>
      <c r="AG22" s="288">
        <v>0.41699999999999998</v>
      </c>
      <c r="AH22" s="288">
        <f t="shared" si="16"/>
        <v>0.36969696969696969</v>
      </c>
      <c r="AI22" s="212">
        <v>68991</v>
      </c>
      <c r="AJ22" s="212"/>
      <c r="AK22" s="212">
        <v>43272</v>
      </c>
      <c r="AL22" s="212">
        <v>8700</v>
      </c>
      <c r="AM22" s="212">
        <v>186615</v>
      </c>
      <c r="AN22" s="212">
        <v>165582</v>
      </c>
      <c r="AO22" s="212">
        <f t="shared" si="28"/>
        <v>17992</v>
      </c>
      <c r="AP22" s="327">
        <f t="shared" si="17"/>
        <v>28592</v>
      </c>
      <c r="AQ22" s="212">
        <v>16246</v>
      </c>
      <c r="AR22" s="212">
        <v>4565</v>
      </c>
      <c r="AS22" s="212">
        <v>1399</v>
      </c>
      <c r="AT22" s="327">
        <v>3845</v>
      </c>
      <c r="AU22" s="212">
        <v>5059</v>
      </c>
      <c r="AV22" s="212">
        <v>1494</v>
      </c>
      <c r="AW22" s="212">
        <v>31394</v>
      </c>
      <c r="AX22" s="212">
        <f t="shared" si="18"/>
        <v>2023</v>
      </c>
      <c r="AY22" s="212">
        <v>1746</v>
      </c>
      <c r="AZ22" s="212">
        <v>1452</v>
      </c>
      <c r="BA22" s="214">
        <v>380</v>
      </c>
      <c r="BB22" s="212">
        <v>160</v>
      </c>
      <c r="BC22" s="212">
        <f t="shared" si="19"/>
        <v>5248</v>
      </c>
      <c r="BD22" s="212">
        <v>2750</v>
      </c>
      <c r="BE22" s="212">
        <v>369</v>
      </c>
      <c r="BF22" s="212">
        <v>1633</v>
      </c>
      <c r="BG22" s="212">
        <v>1282</v>
      </c>
      <c r="BH22" s="212">
        <v>3225</v>
      </c>
      <c r="BI22" s="214">
        <f t="shared" si="20"/>
        <v>1662</v>
      </c>
      <c r="BJ22" s="212">
        <v>921</v>
      </c>
      <c r="BK22" s="215"/>
    </row>
    <row r="23" spans="1:63" x14ac:dyDescent="0.25">
      <c r="A23" s="85"/>
      <c r="B23" s="96">
        <v>2001</v>
      </c>
      <c r="C23" s="208">
        <v>30</v>
      </c>
      <c r="D23" s="208">
        <v>4858</v>
      </c>
      <c r="E23" s="209">
        <v>23199</v>
      </c>
      <c r="F23" s="302">
        <f t="shared" si="0"/>
        <v>23666.513339610734</v>
      </c>
      <c r="G23" s="362">
        <f t="shared" si="21"/>
        <v>1.0201523056860526</v>
      </c>
      <c r="H23" s="210">
        <f t="shared" si="29"/>
        <v>9.6235763608631938E-2</v>
      </c>
      <c r="I23" s="308">
        <f t="shared" si="2"/>
        <v>23618.883970706451</v>
      </c>
      <c r="J23" s="370">
        <f t="shared" si="22"/>
        <v>1.0180992271523104</v>
      </c>
      <c r="K23" s="312">
        <f t="shared" si="3"/>
        <v>23541.011200000001</v>
      </c>
      <c r="L23" s="378">
        <f t="shared" si="23"/>
        <v>1.014742497521445</v>
      </c>
      <c r="M23" s="314">
        <f t="shared" si="4"/>
        <v>23672.073107050936</v>
      </c>
      <c r="N23" s="383">
        <f t="shared" si="24"/>
        <v>1.0203919611643146</v>
      </c>
      <c r="O23" s="342">
        <f t="shared" si="5"/>
        <v>23684.245052176655</v>
      </c>
      <c r="P23" s="390">
        <f t="shared" si="25"/>
        <v>1.0209166365867777</v>
      </c>
      <c r="Q23" s="343">
        <f t="shared" si="6"/>
        <v>23478.428000000004</v>
      </c>
      <c r="R23" s="397">
        <f t="shared" si="26"/>
        <v>1.0120448295185138</v>
      </c>
      <c r="S23" s="288">
        <f t="shared" si="7"/>
        <v>9.4643162758856758E-2</v>
      </c>
      <c r="T23" s="288">
        <f t="shared" si="8"/>
        <v>0.24951355009728998</v>
      </c>
      <c r="U23" s="288">
        <v>0.26400000000000001</v>
      </c>
      <c r="V23" s="322">
        <v>0.29599999999999999</v>
      </c>
      <c r="W23" s="282">
        <f t="shared" si="9"/>
        <v>8.4534913571795309E-2</v>
      </c>
      <c r="X23" s="288">
        <f t="shared" si="10"/>
        <v>7.5293984941203013E-2</v>
      </c>
      <c r="Y23" s="288">
        <f t="shared" si="11"/>
        <v>2.6310594737881051E-2</v>
      </c>
      <c r="Z23" s="288">
        <f t="shared" si="27"/>
        <v>2.3719621769638884E-2</v>
      </c>
      <c r="AA23" s="288">
        <f t="shared" si="12"/>
        <v>7.6957784608443075E-2</v>
      </c>
      <c r="AB23" s="288">
        <f t="shared" si="13"/>
        <v>0.17330566489816876</v>
      </c>
      <c r="AC23" s="288">
        <v>0.33200000000000002</v>
      </c>
      <c r="AD23" s="288">
        <v>0.75900000000000001</v>
      </c>
      <c r="AE23" s="282">
        <f t="shared" si="14"/>
        <v>0.12407474756118432</v>
      </c>
      <c r="AF23" s="282">
        <f t="shared" si="15"/>
        <v>0.32710583457883308</v>
      </c>
      <c r="AG23" s="288">
        <v>0.42699999999999999</v>
      </c>
      <c r="AH23" s="288">
        <f t="shared" si="16"/>
        <v>0.37931071367448227</v>
      </c>
      <c r="AI23" s="212">
        <v>70922</v>
      </c>
      <c r="AJ23" s="212"/>
      <c r="AK23" s="212">
        <v>43879</v>
      </c>
      <c r="AL23" s="212">
        <v>8813</v>
      </c>
      <c r="AM23" s="212">
        <v>186976</v>
      </c>
      <c r="AN23" s="212">
        <v>166234</v>
      </c>
      <c r="AO23" s="212">
        <f t="shared" si="28"/>
        <v>17696</v>
      </c>
      <c r="AP23" s="327">
        <f t="shared" si="17"/>
        <v>28680</v>
      </c>
      <c r="AQ23" s="212">
        <v>15806</v>
      </c>
      <c r="AR23" s="212">
        <v>4435</v>
      </c>
      <c r="AS23" s="212">
        <v>1424</v>
      </c>
      <c r="AT23" s="327">
        <v>3653</v>
      </c>
      <c r="AU23" s="212">
        <v>5458</v>
      </c>
      <c r="AV23" s="212">
        <v>1484</v>
      </c>
      <c r="AW23" s="212">
        <v>32404</v>
      </c>
      <c r="AX23" s="212">
        <f t="shared" si="18"/>
        <v>1983</v>
      </c>
      <c r="AY23" s="212">
        <v>1890</v>
      </c>
      <c r="AZ23" s="212">
        <v>1384</v>
      </c>
      <c r="BA23" s="214">
        <v>458</v>
      </c>
      <c r="BB23" s="212">
        <v>151</v>
      </c>
      <c r="BC23" s="212">
        <f t="shared" si="19"/>
        <v>5340</v>
      </c>
      <c r="BD23" s="212">
        <v>3103</v>
      </c>
      <c r="BE23" s="212">
        <v>348</v>
      </c>
      <c r="BF23" s="212">
        <v>1607</v>
      </c>
      <c r="BG23" s="212">
        <v>1408</v>
      </c>
      <c r="BH23" s="212">
        <v>3357</v>
      </c>
      <c r="BI23" s="214">
        <f t="shared" si="20"/>
        <v>1866</v>
      </c>
      <c r="BJ23" s="212">
        <v>928</v>
      </c>
      <c r="BK23" s="215"/>
    </row>
    <row r="24" spans="1:63" x14ac:dyDescent="0.25">
      <c r="A24" s="85"/>
      <c r="B24" s="96">
        <v>2000</v>
      </c>
      <c r="C24" s="208">
        <v>30</v>
      </c>
      <c r="D24" s="208">
        <v>4858</v>
      </c>
      <c r="E24" s="209">
        <v>24971</v>
      </c>
      <c r="F24" s="302">
        <f t="shared" si="0"/>
        <v>24966.231878432965</v>
      </c>
      <c r="G24" s="363">
        <f t="shared" si="21"/>
        <v>0.99980905363954053</v>
      </c>
      <c r="H24" s="210">
        <f>(E24-F24)/D24</f>
        <v>9.8149888164564443E-4</v>
      </c>
      <c r="I24" s="308">
        <f t="shared" si="2"/>
        <v>25301.220319802145</v>
      </c>
      <c r="J24" s="370">
        <f t="shared" si="22"/>
        <v>1.0132241528093446</v>
      </c>
      <c r="K24" s="312">
        <f t="shared" si="3"/>
        <v>25129.232000000004</v>
      </c>
      <c r="L24" s="378">
        <f t="shared" si="23"/>
        <v>1.0063366304913701</v>
      </c>
      <c r="M24" s="314">
        <f t="shared" si="4"/>
        <v>24851.522361250092</v>
      </c>
      <c r="N24" s="382">
        <f t="shared" si="24"/>
        <v>0.99521534424933289</v>
      </c>
      <c r="O24" s="342">
        <f t="shared" si="5"/>
        <v>25516.131815266872</v>
      </c>
      <c r="P24" s="390">
        <f t="shared" si="25"/>
        <v>1.0218305961021534</v>
      </c>
      <c r="Q24" s="343">
        <f t="shared" si="6"/>
        <v>25126.312000000002</v>
      </c>
      <c r="R24" s="397">
        <f t="shared" si="26"/>
        <v>1.0062196948460214</v>
      </c>
      <c r="S24" s="288">
        <f t="shared" si="7"/>
        <v>0.10412012971654727</v>
      </c>
      <c r="T24" s="288">
        <f t="shared" si="8"/>
        <v>0.27088746068644881</v>
      </c>
      <c r="U24" s="288">
        <v>0.27</v>
      </c>
      <c r="V24" s="322">
        <v>0.3</v>
      </c>
      <c r="W24" s="282">
        <f t="shared" si="9"/>
        <v>9.5852539406394377E-2</v>
      </c>
      <c r="X24" s="288">
        <f t="shared" si="10"/>
        <v>7.4470121701080264E-2</v>
      </c>
      <c r="Y24" s="288">
        <f t="shared" si="11"/>
        <v>2.3683850676876794E-2</v>
      </c>
      <c r="Z24" s="288">
        <f t="shared" si="27"/>
        <v>2.4760723427291981E-2</v>
      </c>
      <c r="AA24" s="288">
        <f t="shared" si="12"/>
        <v>7.7847668535484749E-2</v>
      </c>
      <c r="AB24" s="288">
        <f t="shared" si="13"/>
        <v>0.16480518866189078</v>
      </c>
      <c r="AC24" s="288">
        <v>0.34499999999999997</v>
      </c>
      <c r="AD24" s="288">
        <v>0.78200000000000003</v>
      </c>
      <c r="AE24" s="282">
        <f t="shared" si="14"/>
        <v>0.13124602519696627</v>
      </c>
      <c r="AF24" s="282">
        <f t="shared" si="15"/>
        <v>0.34146041296321616</v>
      </c>
      <c r="AG24" s="288">
        <v>0.437</v>
      </c>
      <c r="AH24" s="288">
        <f t="shared" si="16"/>
        <v>0.38436673832261997</v>
      </c>
      <c r="AI24" s="212">
        <v>73130</v>
      </c>
      <c r="AJ24" s="212"/>
      <c r="AK24" s="212">
        <v>45246</v>
      </c>
      <c r="AL24" s="212">
        <v>8901</v>
      </c>
      <c r="AM24" s="212">
        <v>190261</v>
      </c>
      <c r="AN24" s="212">
        <v>167290</v>
      </c>
      <c r="AO24" s="212">
        <f t="shared" si="28"/>
        <v>19810</v>
      </c>
      <c r="AP24" s="327">
        <f t="shared" si="17"/>
        <v>29700</v>
      </c>
      <c r="AQ24" s="212">
        <v>18237</v>
      </c>
      <c r="AR24" s="212">
        <v>4711</v>
      </c>
      <c r="AS24" s="212">
        <v>1514</v>
      </c>
      <c r="AT24" s="327">
        <v>3892</v>
      </c>
      <c r="AU24" s="212">
        <v>5693</v>
      </c>
      <c r="AV24" s="212">
        <v>1518</v>
      </c>
      <c r="AW24" s="212">
        <v>31356</v>
      </c>
      <c r="AX24" s="212">
        <f t="shared" si="18"/>
        <v>1999</v>
      </c>
      <c r="AY24" s="212">
        <v>1573</v>
      </c>
      <c r="AZ24" s="212">
        <v>1210</v>
      </c>
      <c r="BA24" s="214">
        <v>408</v>
      </c>
      <c r="BB24" s="212">
        <v>161</v>
      </c>
      <c r="BC24" s="212">
        <f t="shared" si="19"/>
        <v>5446</v>
      </c>
      <c r="BD24" s="212">
        <v>2924</v>
      </c>
      <c r="BE24" s="212">
        <v>320</v>
      </c>
      <c r="BF24" s="212">
        <v>1628</v>
      </c>
      <c r="BG24" s="212">
        <v>1324</v>
      </c>
      <c r="BH24" s="212">
        <v>3447</v>
      </c>
      <c r="BI24" s="214">
        <f t="shared" si="20"/>
        <v>1732</v>
      </c>
      <c r="BJ24" s="212">
        <v>952</v>
      </c>
      <c r="BK24" s="215"/>
    </row>
    <row r="25" spans="1:63" x14ac:dyDescent="0.25">
      <c r="A25" s="85"/>
      <c r="B25" s="96">
        <v>1999</v>
      </c>
      <c r="C25" s="208">
        <v>30</v>
      </c>
      <c r="D25" s="208">
        <v>4856</v>
      </c>
      <c r="E25" s="209">
        <v>24691</v>
      </c>
      <c r="F25" s="302">
        <f t="shared" si="0"/>
        <v>24889.060559227677</v>
      </c>
      <c r="G25" s="363">
        <f t="shared" si="21"/>
        <v>1.0080215689614709</v>
      </c>
      <c r="H25" s="210">
        <f>(F25-E25)/D25</f>
        <v>4.0786770845897241E-2</v>
      </c>
      <c r="I25" s="308">
        <f t="shared" si="2"/>
        <v>25103.6533460951</v>
      </c>
      <c r="J25" s="370">
        <f t="shared" si="22"/>
        <v>1.016712702851043</v>
      </c>
      <c r="K25" s="312">
        <f t="shared" si="3"/>
        <v>24924.184000000005</v>
      </c>
      <c r="L25" s="378">
        <f t="shared" si="23"/>
        <v>1.0094440889392897</v>
      </c>
      <c r="M25" s="314">
        <f t="shared" si="4"/>
        <v>24800.539741540189</v>
      </c>
      <c r="N25" s="382">
        <f t="shared" si="24"/>
        <v>1.0044364238605237</v>
      </c>
      <c r="O25" s="342">
        <f t="shared" si="5"/>
        <v>25276.325743614078</v>
      </c>
      <c r="P25" s="390">
        <f t="shared" si="25"/>
        <v>1.0237060363538972</v>
      </c>
      <c r="Q25" s="343">
        <f t="shared" si="6"/>
        <v>24908.047999999999</v>
      </c>
      <c r="R25" s="397">
        <f t="shared" si="26"/>
        <v>1.0087905714632861</v>
      </c>
      <c r="S25" s="288">
        <f t="shared" si="7"/>
        <v>0.10264006916475128</v>
      </c>
      <c r="T25" s="288">
        <f t="shared" si="8"/>
        <v>0.26850357866865254</v>
      </c>
      <c r="U25" s="288">
        <v>0.27100000000000002</v>
      </c>
      <c r="V25" s="322">
        <v>0.30199999999999999</v>
      </c>
      <c r="W25" s="282">
        <f t="shared" si="9"/>
        <v>9.4316049174451216E-2</v>
      </c>
      <c r="X25" s="288">
        <f t="shared" si="10"/>
        <v>7.8399735219891603E-2</v>
      </c>
      <c r="Y25" s="288">
        <f t="shared" si="11"/>
        <v>2.7277867416876975E-2</v>
      </c>
      <c r="Z25" s="288">
        <f t="shared" si="27"/>
        <v>2.4682116272694683E-2</v>
      </c>
      <c r="AA25" s="288">
        <f t="shared" si="12"/>
        <v>7.6234606208541916E-2</v>
      </c>
      <c r="AB25" s="288">
        <f t="shared" si="13"/>
        <v>0.16405014444467875</v>
      </c>
      <c r="AC25" s="288">
        <v>0.34499999999999997</v>
      </c>
      <c r="AD25" s="288">
        <v>0.77800000000000002</v>
      </c>
      <c r="AE25" s="282">
        <f t="shared" si="14"/>
        <v>0.13016363367985997</v>
      </c>
      <c r="AF25" s="282">
        <f t="shared" si="15"/>
        <v>0.34050446126901385</v>
      </c>
      <c r="AG25" s="288">
        <v>0.434</v>
      </c>
      <c r="AH25" s="288">
        <f t="shared" si="16"/>
        <v>0.38226704341775086</v>
      </c>
      <c r="AI25" s="212">
        <v>72513</v>
      </c>
      <c r="AJ25" s="212"/>
      <c r="AK25" s="212">
        <v>45327</v>
      </c>
      <c r="AL25" s="212">
        <v>8740</v>
      </c>
      <c r="AM25" s="212">
        <v>189692</v>
      </c>
      <c r="AN25" s="212">
        <v>167137</v>
      </c>
      <c r="AO25" s="212">
        <f t="shared" si="28"/>
        <v>19470</v>
      </c>
      <c r="AP25" s="327">
        <f t="shared" si="17"/>
        <v>30128</v>
      </c>
      <c r="AQ25" s="212">
        <v>17891</v>
      </c>
      <c r="AR25" s="212">
        <v>4682</v>
      </c>
      <c r="AS25" s="212">
        <v>1464</v>
      </c>
      <c r="AT25" s="327">
        <v>3841</v>
      </c>
      <c r="AU25" s="212">
        <v>5528</v>
      </c>
      <c r="AV25" s="212">
        <v>1632</v>
      </c>
      <c r="AW25" s="212">
        <v>31119</v>
      </c>
      <c r="AX25" s="212">
        <f t="shared" si="18"/>
        <v>2177</v>
      </c>
      <c r="AY25" s="212">
        <v>1579</v>
      </c>
      <c r="AZ25" s="212">
        <v>1107</v>
      </c>
      <c r="BA25" s="214">
        <v>459</v>
      </c>
      <c r="BB25" s="212">
        <v>177</v>
      </c>
      <c r="BC25" s="212">
        <f t="shared" si="19"/>
        <v>5685</v>
      </c>
      <c r="BD25" s="212">
        <v>3421</v>
      </c>
      <c r="BE25" s="212">
        <v>368</v>
      </c>
      <c r="BF25" s="212">
        <v>1604</v>
      </c>
      <c r="BG25" s="212">
        <v>1519</v>
      </c>
      <c r="BH25" s="212">
        <v>3508</v>
      </c>
      <c r="BI25" s="214">
        <f t="shared" si="20"/>
        <v>1978</v>
      </c>
      <c r="BJ25" s="212">
        <v>931</v>
      </c>
      <c r="BK25" s="215"/>
    </row>
    <row r="26" spans="1:63" x14ac:dyDescent="0.25">
      <c r="A26" s="85"/>
      <c r="B26" s="96">
        <v>1998</v>
      </c>
      <c r="C26" s="208">
        <v>30</v>
      </c>
      <c r="D26" s="208">
        <v>4864</v>
      </c>
      <c r="E26" s="209">
        <v>23297</v>
      </c>
      <c r="F26" s="302">
        <f t="shared" si="0"/>
        <v>23391.433971290971</v>
      </c>
      <c r="G26" s="363">
        <f t="shared" si="21"/>
        <v>1.0040534820488034</v>
      </c>
      <c r="H26" s="210">
        <f>(F26-E26)/D26</f>
        <v>1.9414878966071421E-2</v>
      </c>
      <c r="I26" s="308">
        <f t="shared" si="2"/>
        <v>23658.926788825862</v>
      </c>
      <c r="J26" s="370">
        <f t="shared" si="22"/>
        <v>1.0155353388344364</v>
      </c>
      <c r="K26" s="312">
        <f t="shared" si="3"/>
        <v>23510.532000000003</v>
      </c>
      <c r="L26" s="378">
        <f t="shared" si="23"/>
        <v>1.0091656436451046</v>
      </c>
      <c r="M26" s="314">
        <f t="shared" si="4"/>
        <v>23321.802462963402</v>
      </c>
      <c r="N26" s="382">
        <f t="shared" si="24"/>
        <v>1.0010646204645834</v>
      </c>
      <c r="O26" s="342">
        <f t="shared" si="5"/>
        <v>23733.385335472256</v>
      </c>
      <c r="P26" s="390">
        <f t="shared" si="25"/>
        <v>1.0187313961227735</v>
      </c>
      <c r="Q26" s="343">
        <f t="shared" si="6"/>
        <v>23483.396000000008</v>
      </c>
      <c r="R26" s="397">
        <f t="shared" si="26"/>
        <v>1.0080008584796329</v>
      </c>
      <c r="S26" s="288">
        <f t="shared" si="7"/>
        <v>9.5782876566815375E-2</v>
      </c>
      <c r="T26" s="288">
        <f t="shared" si="8"/>
        <v>0.25682141839931644</v>
      </c>
      <c r="U26" s="288">
        <v>0.26600000000000001</v>
      </c>
      <c r="V26" s="322">
        <v>0.29899999999999999</v>
      </c>
      <c r="W26" s="282">
        <f t="shared" si="9"/>
        <v>8.7353940939026986E-2</v>
      </c>
      <c r="X26" s="288">
        <f t="shared" si="10"/>
        <v>8.0347479350612358E-2</v>
      </c>
      <c r="Y26" s="288">
        <f t="shared" si="11"/>
        <v>2.6260324693819424E-2</v>
      </c>
      <c r="Z26" s="288">
        <f t="shared" si="27"/>
        <v>2.390057361376673E-2</v>
      </c>
      <c r="AA26" s="288">
        <f t="shared" si="12"/>
        <v>7.2116206209057246E-2</v>
      </c>
      <c r="AB26" s="288">
        <f t="shared" si="13"/>
        <v>0.16939133205863607</v>
      </c>
      <c r="AC26" s="288">
        <v>0.33500000000000002</v>
      </c>
      <c r="AD26" s="288">
        <v>0.755</v>
      </c>
      <c r="AE26" s="282">
        <f t="shared" si="14"/>
        <v>0.12373592521776078</v>
      </c>
      <c r="AF26" s="282">
        <f t="shared" si="15"/>
        <v>0.33177157504984334</v>
      </c>
      <c r="AG26" s="288">
        <v>0.42</v>
      </c>
      <c r="AH26" s="288">
        <f t="shared" si="16"/>
        <v>0.37295517314637772</v>
      </c>
      <c r="AI26" s="212">
        <v>70220</v>
      </c>
      <c r="AJ26" s="212"/>
      <c r="AK26" s="212">
        <v>44489</v>
      </c>
      <c r="AL26" s="212">
        <v>8741</v>
      </c>
      <c r="AM26" s="212">
        <v>188280</v>
      </c>
      <c r="AN26" s="212">
        <v>167116</v>
      </c>
      <c r="AO26" s="212">
        <f t="shared" si="28"/>
        <v>18034</v>
      </c>
      <c r="AP26" s="327">
        <f t="shared" si="17"/>
        <v>29785</v>
      </c>
      <c r="AQ26" s="212">
        <v>16447</v>
      </c>
      <c r="AR26" s="212">
        <v>4500</v>
      </c>
      <c r="AS26" s="212">
        <v>1402</v>
      </c>
      <c r="AT26" s="327">
        <v>3704</v>
      </c>
      <c r="AU26" s="212">
        <v>5064</v>
      </c>
      <c r="AV26" s="212">
        <v>1603</v>
      </c>
      <c r="AW26" s="212">
        <v>31893</v>
      </c>
      <c r="AX26" s="212">
        <f t="shared" si="18"/>
        <v>2198</v>
      </c>
      <c r="AY26" s="212">
        <v>1587</v>
      </c>
      <c r="AZ26" s="212">
        <v>1067</v>
      </c>
      <c r="BA26" s="214">
        <v>340</v>
      </c>
      <c r="BB26" s="212">
        <v>205</v>
      </c>
      <c r="BC26" s="212">
        <f t="shared" si="19"/>
        <v>5642</v>
      </c>
      <c r="BD26" s="212">
        <v>3284</v>
      </c>
      <c r="BE26" s="212">
        <v>390</v>
      </c>
      <c r="BF26" s="212">
        <v>1705</v>
      </c>
      <c r="BG26" s="212">
        <v>1504</v>
      </c>
      <c r="BH26" s="212">
        <v>3444</v>
      </c>
      <c r="BI26" s="214">
        <f t="shared" si="20"/>
        <v>1844</v>
      </c>
      <c r="BJ26" s="212">
        <v>899</v>
      </c>
      <c r="BK26" s="215"/>
    </row>
    <row r="27" spans="1:63" x14ac:dyDescent="0.25">
      <c r="A27" s="85"/>
      <c r="B27" s="96">
        <v>1997</v>
      </c>
      <c r="C27" s="208">
        <v>28</v>
      </c>
      <c r="D27" s="208">
        <v>4532</v>
      </c>
      <c r="E27" s="209">
        <v>21604</v>
      </c>
      <c r="F27" s="302">
        <f t="shared" si="0"/>
        <v>21691.269597815786</v>
      </c>
      <c r="G27" s="363">
        <f t="shared" si="21"/>
        <v>1.0040395111005271</v>
      </c>
      <c r="H27" s="210">
        <f>(F27-E27)/D27</f>
        <v>1.9256310197658045E-2</v>
      </c>
      <c r="I27" s="308">
        <f t="shared" si="2"/>
        <v>22072.834502840597</v>
      </c>
      <c r="J27" s="371">
        <f t="shared" si="22"/>
        <v>1.0217012823014533</v>
      </c>
      <c r="K27" s="312">
        <f t="shared" si="3"/>
        <v>21976.567199999998</v>
      </c>
      <c r="L27" s="378">
        <f t="shared" si="23"/>
        <v>1.0172452879096463</v>
      </c>
      <c r="M27" s="314">
        <f t="shared" si="4"/>
        <v>21653.370963025147</v>
      </c>
      <c r="N27" s="382">
        <f t="shared" si="24"/>
        <v>1.0022852695345836</v>
      </c>
      <c r="O27" s="342">
        <f t="shared" si="5"/>
        <v>22153.621431119063</v>
      </c>
      <c r="P27" s="390">
        <f t="shared" si="25"/>
        <v>1.0254407253804418</v>
      </c>
      <c r="Q27" s="343">
        <f t="shared" si="6"/>
        <v>21949.114000000001</v>
      </c>
      <c r="R27" s="397">
        <f t="shared" si="26"/>
        <v>1.0159745417515276</v>
      </c>
      <c r="S27" s="288">
        <f t="shared" si="7"/>
        <v>9.7497479250098273E-2</v>
      </c>
      <c r="T27" s="288">
        <f t="shared" si="8"/>
        <v>0.26265711084851368</v>
      </c>
      <c r="U27" s="288">
        <v>0.26700000000000002</v>
      </c>
      <c r="V27" s="322">
        <v>0.30099999999999999</v>
      </c>
      <c r="W27" s="282">
        <f t="shared" si="9"/>
        <v>8.9243091436286268E-2</v>
      </c>
      <c r="X27" s="288">
        <f t="shared" si="10"/>
        <v>8.0431546477187268E-2</v>
      </c>
      <c r="Y27" s="288">
        <f t="shared" si="11"/>
        <v>3.112291094366262E-2</v>
      </c>
      <c r="Z27" s="288">
        <f t="shared" si="27"/>
        <v>2.4227682106378493E-2</v>
      </c>
      <c r="AA27" s="288">
        <f t="shared" si="12"/>
        <v>7.1208238056506196E-2</v>
      </c>
      <c r="AB27" s="288">
        <f t="shared" si="13"/>
        <v>0.17053941199592124</v>
      </c>
      <c r="AC27" s="288">
        <v>0.33700000000000002</v>
      </c>
      <c r="AD27" s="288">
        <v>0.75600000000000001</v>
      </c>
      <c r="AE27" s="282">
        <f t="shared" si="14"/>
        <v>0.12306956130406795</v>
      </c>
      <c r="AF27" s="282">
        <f t="shared" si="15"/>
        <v>0.33154801184757754</v>
      </c>
      <c r="AG27" s="288">
        <v>0.41899999999999998</v>
      </c>
      <c r="AH27" s="288">
        <f t="shared" si="16"/>
        <v>0.37119680078385353</v>
      </c>
      <c r="AI27" s="212">
        <v>65161</v>
      </c>
      <c r="AJ27" s="212"/>
      <c r="AK27" s="212">
        <v>41471</v>
      </c>
      <c r="AL27" s="212">
        <v>8004</v>
      </c>
      <c r="AM27" s="212">
        <v>175543</v>
      </c>
      <c r="AN27" s="212">
        <v>155438</v>
      </c>
      <c r="AO27" s="212">
        <f t="shared" si="28"/>
        <v>17115</v>
      </c>
      <c r="AP27" s="327">
        <f t="shared" si="17"/>
        <v>27944</v>
      </c>
      <c r="AQ27" s="212">
        <v>15666</v>
      </c>
      <c r="AR27" s="212">
        <v>4253</v>
      </c>
      <c r="AS27" s="212">
        <v>1383</v>
      </c>
      <c r="AT27" s="327">
        <v>3440</v>
      </c>
      <c r="AU27" s="212">
        <v>4640</v>
      </c>
      <c r="AV27" s="212">
        <v>1482</v>
      </c>
      <c r="AW27" s="212">
        <v>29937</v>
      </c>
      <c r="AX27" s="212">
        <f t="shared" si="18"/>
        <v>2004</v>
      </c>
      <c r="AY27" s="212">
        <v>1449</v>
      </c>
      <c r="AZ27" s="212">
        <v>1169</v>
      </c>
      <c r="BA27" s="214">
        <v>464</v>
      </c>
      <c r="BB27" s="212">
        <v>188</v>
      </c>
      <c r="BC27" s="212">
        <f t="shared" si="19"/>
        <v>5241</v>
      </c>
      <c r="BD27" s="212">
        <v>3308</v>
      </c>
      <c r="BE27" s="212">
        <v>334</v>
      </c>
      <c r="BF27" s="212">
        <v>1577</v>
      </c>
      <c r="BG27" s="212">
        <v>1564</v>
      </c>
      <c r="BH27" s="212">
        <v>3237</v>
      </c>
      <c r="BI27" s="214">
        <f t="shared" si="20"/>
        <v>2028</v>
      </c>
      <c r="BJ27" s="212">
        <v>883</v>
      </c>
      <c r="BK27" s="215"/>
    </row>
    <row r="28" spans="1:63" x14ac:dyDescent="0.25">
      <c r="A28" s="85"/>
      <c r="B28" s="96">
        <v>1996</v>
      </c>
      <c r="C28" s="208">
        <v>28</v>
      </c>
      <c r="D28" s="208">
        <v>4534</v>
      </c>
      <c r="E28" s="209">
        <v>22831</v>
      </c>
      <c r="F28" s="302">
        <f t="shared" si="0"/>
        <v>22629.30939158567</v>
      </c>
      <c r="G28" s="363">
        <f t="shared" si="21"/>
        <v>0.9911659319165026</v>
      </c>
      <c r="H28" s="210">
        <f>(E28-F28)/D28</f>
        <v>4.4484033615864622E-2</v>
      </c>
      <c r="I28" s="308">
        <f t="shared" si="2"/>
        <v>22836.514232085527</v>
      </c>
      <c r="J28" s="370">
        <f t="shared" si="22"/>
        <v>1.0002415238966986</v>
      </c>
      <c r="K28" s="312">
        <f t="shared" si="3"/>
        <v>22736.3256</v>
      </c>
      <c r="L28" s="378">
        <f t="shared" si="23"/>
        <v>0.9958532521571547</v>
      </c>
      <c r="M28" s="314">
        <f t="shared" si="4"/>
        <v>22512.606498627385</v>
      </c>
      <c r="N28" s="382">
        <f t="shared" si="24"/>
        <v>0.98605433395941422</v>
      </c>
      <c r="O28" s="342">
        <f t="shared" si="5"/>
        <v>23005.089329842813</v>
      </c>
      <c r="P28" s="389">
        <f t="shared" si="25"/>
        <v>1.0076251294223999</v>
      </c>
      <c r="Q28" s="343">
        <f t="shared" si="6"/>
        <v>22731.165999999987</v>
      </c>
      <c r="R28" s="397">
        <f t="shared" si="26"/>
        <v>0.99562726117997402</v>
      </c>
      <c r="S28" s="288">
        <f t="shared" si="7"/>
        <v>9.8706441840654843E-2</v>
      </c>
      <c r="T28" s="288">
        <f t="shared" si="8"/>
        <v>0.26152788365245205</v>
      </c>
      <c r="U28" s="288">
        <v>0.27</v>
      </c>
      <c r="V28" s="322">
        <v>0.30099999999999999</v>
      </c>
      <c r="W28" s="282">
        <f t="shared" si="9"/>
        <v>9.0786007232191712E-2</v>
      </c>
      <c r="X28" s="288">
        <f t="shared" si="10"/>
        <v>8.129680283395363E-2</v>
      </c>
      <c r="Y28" s="288">
        <f t="shared" si="11"/>
        <v>2.6052643379220662E-2</v>
      </c>
      <c r="Z28" s="288">
        <f t="shared" si="27"/>
        <v>2.4556732087350434E-2</v>
      </c>
      <c r="AA28" s="288">
        <f t="shared" si="12"/>
        <v>7.4167077709519746E-2</v>
      </c>
      <c r="AB28" s="288">
        <f t="shared" si="13"/>
        <v>0.16533625178407224</v>
      </c>
      <c r="AC28" s="288">
        <v>0.34</v>
      </c>
      <c r="AD28" s="288">
        <v>0.76700000000000002</v>
      </c>
      <c r="AE28" s="282">
        <f t="shared" si="14"/>
        <v>0.12879732375058528</v>
      </c>
      <c r="AF28" s="282">
        <f t="shared" si="15"/>
        <v>0.34125525013825986</v>
      </c>
      <c r="AG28" s="288">
        <v>0.42699999999999999</v>
      </c>
      <c r="AH28" s="288">
        <f t="shared" si="16"/>
        <v>0.37742224829772708</v>
      </c>
      <c r="AI28" s="212">
        <v>66903</v>
      </c>
      <c r="AJ28" s="212"/>
      <c r="AK28" s="212">
        <v>42320</v>
      </c>
      <c r="AL28" s="212">
        <v>7987</v>
      </c>
      <c r="AM28" s="212">
        <v>177263</v>
      </c>
      <c r="AN28" s="212">
        <v>156801</v>
      </c>
      <c r="AO28" s="212">
        <f t="shared" si="28"/>
        <v>17497</v>
      </c>
      <c r="AP28" s="327">
        <f t="shared" si="17"/>
        <v>28516</v>
      </c>
      <c r="AQ28" s="212">
        <v>16093</v>
      </c>
      <c r="AR28" s="212">
        <v>4353</v>
      </c>
      <c r="AS28" s="212">
        <v>1400</v>
      </c>
      <c r="AT28" s="327">
        <v>3609</v>
      </c>
      <c r="AU28" s="212">
        <v>4962</v>
      </c>
      <c r="AV28" s="212">
        <v>1553</v>
      </c>
      <c r="AW28" s="212">
        <v>29308</v>
      </c>
      <c r="AX28" s="212">
        <f t="shared" si="18"/>
        <v>2083</v>
      </c>
      <c r="AY28" s="212">
        <v>1404</v>
      </c>
      <c r="AZ28" s="212">
        <v>1343</v>
      </c>
      <c r="BA28" s="214">
        <v>400</v>
      </c>
      <c r="BB28" s="212">
        <v>197</v>
      </c>
      <c r="BC28" s="212">
        <f t="shared" si="19"/>
        <v>5439</v>
      </c>
      <c r="BD28" s="212">
        <v>3239</v>
      </c>
      <c r="BE28" s="212">
        <v>333</v>
      </c>
      <c r="BF28" s="212">
        <v>1544</v>
      </c>
      <c r="BG28" s="212">
        <v>1343</v>
      </c>
      <c r="BH28" s="212">
        <v>3356</v>
      </c>
      <c r="BI28" s="214">
        <f t="shared" si="20"/>
        <v>1743</v>
      </c>
      <c r="BJ28" s="212">
        <v>855</v>
      </c>
      <c r="BK28" s="215"/>
    </row>
    <row r="29" spans="1:63" x14ac:dyDescent="0.25">
      <c r="A29" s="85"/>
      <c r="B29" s="96">
        <v>1995</v>
      </c>
      <c r="C29" s="208">
        <v>28</v>
      </c>
      <c r="D29" s="208">
        <v>4034</v>
      </c>
      <c r="E29" s="209">
        <v>19554</v>
      </c>
      <c r="F29" s="302">
        <f t="shared" si="0"/>
        <v>19537.019983080441</v>
      </c>
      <c r="G29" s="363">
        <f t="shared" si="21"/>
        <v>0.99913163460572985</v>
      </c>
      <c r="H29" s="210">
        <f>(E29-F29)/D29</f>
        <v>4.2092258105004198E-3</v>
      </c>
      <c r="I29" s="308">
        <f t="shared" si="2"/>
        <v>19669.582624542956</v>
      </c>
      <c r="J29" s="370">
        <f t="shared" si="22"/>
        <v>1.0059109453075052</v>
      </c>
      <c r="K29" s="312">
        <f t="shared" si="3"/>
        <v>19575.2336</v>
      </c>
      <c r="L29" s="378">
        <f t="shared" si="23"/>
        <v>1.0010858954689577</v>
      </c>
      <c r="M29" s="314">
        <f t="shared" si="4"/>
        <v>19461.568499513633</v>
      </c>
      <c r="N29" s="382">
        <f t="shared" si="24"/>
        <v>0.99527301316935834</v>
      </c>
      <c r="O29" s="342">
        <f t="shared" si="5"/>
        <v>19761.052245757575</v>
      </c>
      <c r="P29" s="389">
        <f t="shared" si="25"/>
        <v>1.0105887412170182</v>
      </c>
      <c r="Q29" s="343">
        <f t="shared" si="6"/>
        <v>19564.509999999995</v>
      </c>
      <c r="R29" s="397">
        <f t="shared" si="26"/>
        <v>1.0005374859363811</v>
      </c>
      <c r="S29" s="288">
        <f t="shared" si="7"/>
        <v>9.8650959771288543E-2</v>
      </c>
      <c r="T29" s="288">
        <f t="shared" si="8"/>
        <v>0.26734573879358053</v>
      </c>
      <c r="U29" s="288">
        <v>0.26700000000000002</v>
      </c>
      <c r="V29" s="322">
        <v>0.29799999999999999</v>
      </c>
      <c r="W29" s="282">
        <f t="shared" si="9"/>
        <v>9.0871962425975089E-2</v>
      </c>
      <c r="X29" s="288">
        <f t="shared" si="10"/>
        <v>8.4705312672938571E-2</v>
      </c>
      <c r="Y29" s="288">
        <f t="shared" si="11"/>
        <v>2.8915329275041507E-2</v>
      </c>
      <c r="Z29" s="288">
        <f t="shared" si="27"/>
        <v>2.4479273024300592E-2</v>
      </c>
      <c r="AA29" s="288">
        <f t="shared" si="12"/>
        <v>7.05762313226342E-2</v>
      </c>
      <c r="AB29" s="288">
        <f t="shared" si="13"/>
        <v>0.16224857055340003</v>
      </c>
      <c r="AC29" s="288">
        <v>0.33800000000000002</v>
      </c>
      <c r="AD29" s="288">
        <v>0.755</v>
      </c>
      <c r="AE29" s="282">
        <f t="shared" si="14"/>
        <v>0.12478303042679191</v>
      </c>
      <c r="AF29" s="282">
        <f t="shared" si="15"/>
        <v>0.33816408411732152</v>
      </c>
      <c r="AG29" s="288">
        <v>0.41699999999999998</v>
      </c>
      <c r="AH29" s="288">
        <f t="shared" si="16"/>
        <v>0.36900142944659997</v>
      </c>
      <c r="AI29" s="212">
        <v>57824</v>
      </c>
      <c r="AJ29" s="212"/>
      <c r="AK29" s="212">
        <v>36975</v>
      </c>
      <c r="AL29" s="212">
        <v>6958</v>
      </c>
      <c r="AM29" s="212">
        <v>156704</v>
      </c>
      <c r="AN29" s="212">
        <v>138571</v>
      </c>
      <c r="AO29" s="212">
        <f t="shared" si="28"/>
        <v>15459</v>
      </c>
      <c r="AP29" s="327">
        <f t="shared" si="17"/>
        <v>25112</v>
      </c>
      <c r="AQ29" s="212">
        <v>14240</v>
      </c>
      <c r="AR29" s="212">
        <v>3836</v>
      </c>
      <c r="AS29" s="212">
        <v>1173</v>
      </c>
      <c r="AT29" s="327">
        <v>3145</v>
      </c>
      <c r="AU29" s="212">
        <v>4081</v>
      </c>
      <c r="AV29" s="212">
        <v>1414</v>
      </c>
      <c r="AW29" s="212">
        <v>25425</v>
      </c>
      <c r="AX29" s="212">
        <f t="shared" si="18"/>
        <v>1987</v>
      </c>
      <c r="AY29" s="212">
        <v>1219</v>
      </c>
      <c r="AZ29" s="212">
        <v>1105</v>
      </c>
      <c r="BA29" s="214">
        <v>415</v>
      </c>
      <c r="BB29" s="212">
        <v>199</v>
      </c>
      <c r="BC29" s="212">
        <f t="shared" si="19"/>
        <v>4898</v>
      </c>
      <c r="BD29" s="212">
        <v>2933</v>
      </c>
      <c r="BE29" s="212">
        <v>374</v>
      </c>
      <c r="BF29" s="212">
        <v>1488</v>
      </c>
      <c r="BG29" s="212">
        <v>1257</v>
      </c>
      <c r="BH29" s="212">
        <v>2911</v>
      </c>
      <c r="BI29" s="214">
        <f t="shared" si="20"/>
        <v>1672</v>
      </c>
      <c r="BJ29" s="212">
        <v>824</v>
      </c>
      <c r="BK29" s="215"/>
    </row>
    <row r="30" spans="1:63" x14ac:dyDescent="0.25">
      <c r="A30" s="85"/>
      <c r="B30" s="96">
        <v>1994</v>
      </c>
      <c r="C30" s="208">
        <v>28</v>
      </c>
      <c r="D30" s="208">
        <v>3200</v>
      </c>
      <c r="E30" s="209">
        <v>15752</v>
      </c>
      <c r="F30" s="302">
        <f t="shared" si="0"/>
        <v>15738.742945746986</v>
      </c>
      <c r="G30" s="363">
        <f t="shared" si="21"/>
        <v>0.99915838914087007</v>
      </c>
      <c r="H30" s="210">
        <f>(E30-F30)/D30</f>
        <v>4.1428294540668273E-3</v>
      </c>
      <c r="I30" s="308">
        <f t="shared" si="2"/>
        <v>15855.019433925934</v>
      </c>
      <c r="J30" s="370">
        <f t="shared" si="22"/>
        <v>1.0065400859526368</v>
      </c>
      <c r="K30" s="312">
        <f t="shared" si="3"/>
        <v>15803.6504</v>
      </c>
      <c r="L30" s="378">
        <f t="shared" si="23"/>
        <v>1.0032789740985273</v>
      </c>
      <c r="M30" s="314">
        <f t="shared" si="4"/>
        <v>15668.884687896385</v>
      </c>
      <c r="N30" s="382">
        <f t="shared" si="24"/>
        <v>0.99472350735756632</v>
      </c>
      <c r="O30" s="342">
        <f t="shared" si="5"/>
        <v>15979.713388392569</v>
      </c>
      <c r="P30" s="389">
        <f t="shared" si="25"/>
        <v>1.0144561572113109</v>
      </c>
      <c r="Q30" s="343">
        <f t="shared" si="6"/>
        <v>15791.721999999996</v>
      </c>
      <c r="R30" s="397">
        <f t="shared" si="26"/>
        <v>1.0025217115286946</v>
      </c>
      <c r="S30" s="288">
        <f t="shared" si="7"/>
        <v>9.6454937622004605E-2</v>
      </c>
      <c r="T30" s="288">
        <f t="shared" si="8"/>
        <v>0.25662563050354792</v>
      </c>
      <c r="U30" s="288">
        <v>0.27</v>
      </c>
      <c r="V30" s="322">
        <v>0.3</v>
      </c>
      <c r="W30" s="282">
        <f t="shared" si="9"/>
        <v>8.9417832153788068E-2</v>
      </c>
      <c r="X30" s="288">
        <f t="shared" si="10"/>
        <v>8.4829443447037703E-2</v>
      </c>
      <c r="Y30" s="288">
        <f t="shared" si="11"/>
        <v>2.9131401213986493E-2</v>
      </c>
      <c r="Z30" s="288">
        <f t="shared" si="27"/>
        <v>2.3930978527188451E-2</v>
      </c>
      <c r="AA30" s="288">
        <f t="shared" si="12"/>
        <v>7.0659143370094893E-2</v>
      </c>
      <c r="AB30" s="288">
        <f t="shared" si="13"/>
        <v>0.1587847336584112</v>
      </c>
      <c r="AC30" s="288">
        <v>0.33900000000000002</v>
      </c>
      <c r="AD30" s="288">
        <v>0.76300000000000001</v>
      </c>
      <c r="AE30" s="282">
        <f t="shared" si="14"/>
        <v>0.12653936682117237</v>
      </c>
      <c r="AF30" s="282">
        <f t="shared" si="15"/>
        <v>0.33666752158673163</v>
      </c>
      <c r="AG30" s="288">
        <v>0.42399999999999999</v>
      </c>
      <c r="AH30" s="288">
        <f t="shared" si="16"/>
        <v>0.37585855096679865</v>
      </c>
      <c r="AI30" s="212">
        <v>46788</v>
      </c>
      <c r="AJ30" s="212"/>
      <c r="AK30" s="212">
        <v>29743</v>
      </c>
      <c r="AL30" s="212">
        <v>5723</v>
      </c>
      <c r="AM30" s="212">
        <v>124483</v>
      </c>
      <c r="AN30" s="212">
        <v>110266</v>
      </c>
      <c r="AO30" s="212">
        <f t="shared" si="28"/>
        <v>12007</v>
      </c>
      <c r="AP30" s="327">
        <f t="shared" si="17"/>
        <v>20012</v>
      </c>
      <c r="AQ30" s="212">
        <v>11131</v>
      </c>
      <c r="AR30" s="212">
        <v>2979</v>
      </c>
      <c r="AS30" s="212">
        <v>992</v>
      </c>
      <c r="AT30" s="327">
        <v>2442</v>
      </c>
      <c r="AU30" s="212">
        <v>3306</v>
      </c>
      <c r="AV30" s="212">
        <v>1162</v>
      </c>
      <c r="AW30" s="212">
        <v>19766</v>
      </c>
      <c r="AX30" s="212">
        <f t="shared" si="18"/>
        <v>1609</v>
      </c>
      <c r="AY30" s="212">
        <v>876</v>
      </c>
      <c r="AZ30" s="212">
        <v>1008</v>
      </c>
      <c r="BA30" s="214">
        <v>331</v>
      </c>
      <c r="BB30" s="212">
        <v>174</v>
      </c>
      <c r="BC30" s="212">
        <f t="shared" si="19"/>
        <v>3969</v>
      </c>
      <c r="BD30" s="212">
        <v>2258</v>
      </c>
      <c r="BE30" s="212">
        <v>273</v>
      </c>
      <c r="BF30" s="212">
        <v>1207</v>
      </c>
      <c r="BG30" s="212">
        <v>1032</v>
      </c>
      <c r="BH30" s="212">
        <v>2360</v>
      </c>
      <c r="BI30" s="214">
        <f t="shared" si="20"/>
        <v>1363</v>
      </c>
      <c r="BJ30" s="212">
        <v>702</v>
      </c>
      <c r="BK30" s="215"/>
    </row>
    <row r="31" spans="1:63" x14ac:dyDescent="0.25">
      <c r="A31" s="85"/>
      <c r="B31" s="96">
        <v>1993</v>
      </c>
      <c r="C31" s="208">
        <v>28</v>
      </c>
      <c r="D31" s="208">
        <v>4538</v>
      </c>
      <c r="E31" s="209">
        <v>20864</v>
      </c>
      <c r="F31" s="302">
        <f t="shared" si="0"/>
        <v>20749.129836459251</v>
      </c>
      <c r="G31" s="363">
        <f t="shared" si="21"/>
        <v>0.99449433648673558</v>
      </c>
      <c r="H31" s="210">
        <f>(E31-F31)/D31</f>
        <v>2.5312949215678442E-2</v>
      </c>
      <c r="I31" s="308">
        <f t="shared" si="2"/>
        <v>20801.388937249892</v>
      </c>
      <c r="J31" s="370">
        <f t="shared" si="22"/>
        <v>0.99699908633291279</v>
      </c>
      <c r="K31" s="312">
        <f t="shared" si="3"/>
        <v>20798.5936</v>
      </c>
      <c r="L31" s="378">
        <f t="shared" si="23"/>
        <v>0.99686510736196321</v>
      </c>
      <c r="M31" s="314">
        <f t="shared" si="4"/>
        <v>20695.671098823546</v>
      </c>
      <c r="N31" s="382">
        <f t="shared" si="24"/>
        <v>0.99193208870895067</v>
      </c>
      <c r="O31" s="342">
        <f t="shared" si="5"/>
        <v>20901.001670734364</v>
      </c>
      <c r="P31" s="389">
        <f t="shared" si="25"/>
        <v>1.0017734696479277</v>
      </c>
      <c r="Q31" s="343">
        <f t="shared" si="6"/>
        <v>20817.149999999994</v>
      </c>
      <c r="R31" s="397">
        <f t="shared" si="26"/>
        <v>0.99775450536809784</v>
      </c>
      <c r="S31" s="288">
        <f t="shared" si="7"/>
        <v>9.3432781100341422E-2</v>
      </c>
      <c r="T31" s="288">
        <f t="shared" si="8"/>
        <v>0.26093077575311563</v>
      </c>
      <c r="U31" s="288">
        <v>0.26500000000000001</v>
      </c>
      <c r="V31" s="322">
        <v>0.29399999999999998</v>
      </c>
      <c r="W31" s="282">
        <f t="shared" si="9"/>
        <v>8.6558511491487369E-2</v>
      </c>
      <c r="X31" s="288">
        <f t="shared" si="10"/>
        <v>8.9893931879629477E-2</v>
      </c>
      <c r="Y31" s="288">
        <f t="shared" si="11"/>
        <v>3.1116514950325563E-2</v>
      </c>
      <c r="Z31" s="288">
        <f t="shared" si="27"/>
        <v>2.4271900277262209E-2</v>
      </c>
      <c r="AA31" s="288">
        <f t="shared" si="12"/>
        <v>6.4472779048746542E-2</v>
      </c>
      <c r="AB31" s="288">
        <f t="shared" si="13"/>
        <v>0.15071836117412524</v>
      </c>
      <c r="AC31" s="288">
        <v>0.33200000000000002</v>
      </c>
      <c r="AD31" s="288">
        <v>0.73599999999999999</v>
      </c>
      <c r="AE31" s="282">
        <f t="shared" si="14"/>
        <v>0.11952063426594257</v>
      </c>
      <c r="AF31" s="282">
        <f t="shared" si="15"/>
        <v>0.33378661589901931</v>
      </c>
      <c r="AG31" s="288">
        <v>0.40300000000000002</v>
      </c>
      <c r="AH31" s="288">
        <f t="shared" si="16"/>
        <v>0.35807497536720057</v>
      </c>
      <c r="AI31" s="212">
        <v>62507</v>
      </c>
      <c r="AJ31" s="212"/>
      <c r="AK31" s="212">
        <v>41088</v>
      </c>
      <c r="AL31" s="212">
        <v>7449</v>
      </c>
      <c r="AM31" s="212">
        <v>174564</v>
      </c>
      <c r="AN31" s="212">
        <v>154995</v>
      </c>
      <c r="AO31" s="212">
        <f t="shared" si="28"/>
        <v>16310</v>
      </c>
      <c r="AP31" s="327">
        <f t="shared" si="17"/>
        <v>28669</v>
      </c>
      <c r="AQ31" s="212">
        <v>15110</v>
      </c>
      <c r="AR31" s="212">
        <v>4237</v>
      </c>
      <c r="AS31" s="212">
        <v>1430</v>
      </c>
      <c r="AT31" s="327">
        <v>3431</v>
      </c>
      <c r="AU31" s="212">
        <v>4030</v>
      </c>
      <c r="AV31" s="212">
        <v>1473</v>
      </c>
      <c r="AW31" s="212">
        <v>26310</v>
      </c>
      <c r="AX31" s="212">
        <f t="shared" si="18"/>
        <v>2136</v>
      </c>
      <c r="AY31" s="212">
        <v>1200</v>
      </c>
      <c r="AZ31" s="212">
        <v>1477</v>
      </c>
      <c r="BA31" s="214">
        <v>285</v>
      </c>
      <c r="BB31" s="212">
        <v>298</v>
      </c>
      <c r="BC31" s="212">
        <f t="shared" si="19"/>
        <v>5619</v>
      </c>
      <c r="BD31" s="212">
        <v>3263</v>
      </c>
      <c r="BE31" s="212">
        <v>365</v>
      </c>
      <c r="BF31" s="212">
        <v>1811</v>
      </c>
      <c r="BG31" s="212">
        <v>1660</v>
      </c>
      <c r="BH31" s="212">
        <v>3483</v>
      </c>
      <c r="BI31" s="214">
        <f t="shared" si="20"/>
        <v>1945</v>
      </c>
      <c r="BJ31" s="212">
        <v>940</v>
      </c>
      <c r="BK31" s="215"/>
    </row>
    <row r="32" spans="1:63" x14ac:dyDescent="0.25">
      <c r="A32" s="85"/>
      <c r="B32" s="96">
        <v>1992</v>
      </c>
      <c r="C32" s="208">
        <v>26</v>
      </c>
      <c r="D32" s="208">
        <v>4212</v>
      </c>
      <c r="E32" s="209">
        <v>17341</v>
      </c>
      <c r="F32" s="302">
        <f t="shared" si="0"/>
        <v>17649.367387135073</v>
      </c>
      <c r="G32" s="363">
        <f t="shared" si="21"/>
        <v>1.0177825608174311</v>
      </c>
      <c r="H32" s="210">
        <f>(F32-E32)/D32</f>
        <v>7.3211630373948941E-2</v>
      </c>
      <c r="I32" s="308">
        <f t="shared" si="2"/>
        <v>17562.423584825061</v>
      </c>
      <c r="J32" s="370">
        <f t="shared" si="22"/>
        <v>1.0127687898520881</v>
      </c>
      <c r="K32" s="312">
        <f t="shared" si="3"/>
        <v>17561.9352</v>
      </c>
      <c r="L32" s="378">
        <f t="shared" si="23"/>
        <v>1.0127406262614613</v>
      </c>
      <c r="M32" s="314">
        <f t="shared" si="4"/>
        <v>17599.576528120229</v>
      </c>
      <c r="N32" s="382">
        <f t="shared" si="24"/>
        <v>1.0149112812479228</v>
      </c>
      <c r="O32" s="342">
        <f t="shared" si="5"/>
        <v>17558.72561788233</v>
      </c>
      <c r="P32" s="389">
        <f t="shared" si="25"/>
        <v>1.0125555399274742</v>
      </c>
      <c r="Q32" s="343">
        <f t="shared" si="6"/>
        <v>17604.965999999993</v>
      </c>
      <c r="R32" s="397">
        <f t="shared" si="26"/>
        <v>1.0152220748515075</v>
      </c>
      <c r="S32" s="288">
        <f t="shared" si="7"/>
        <v>9.1326419383973345E-2</v>
      </c>
      <c r="T32" s="288">
        <f t="shared" si="8"/>
        <v>0.27196676003042053</v>
      </c>
      <c r="U32" s="288">
        <v>0.25600000000000001</v>
      </c>
      <c r="V32" s="322">
        <v>0.28499999999999998</v>
      </c>
      <c r="W32" s="282">
        <f t="shared" si="9"/>
        <v>8.522221184091687E-2</v>
      </c>
      <c r="X32" s="288">
        <f t="shared" si="10"/>
        <v>9.0296970933575707E-2</v>
      </c>
      <c r="Y32" s="288">
        <f t="shared" si="11"/>
        <v>3.4056129546845726E-2</v>
      </c>
      <c r="Z32" s="288">
        <f t="shared" si="27"/>
        <v>2.3806409417920209E-2</v>
      </c>
      <c r="AA32" s="288">
        <f t="shared" si="12"/>
        <v>5.6352135927732742E-2</v>
      </c>
      <c r="AB32" s="288">
        <f t="shared" si="13"/>
        <v>0.14661309913108475</v>
      </c>
      <c r="AC32" s="288">
        <v>0.32200000000000001</v>
      </c>
      <c r="AD32" s="288">
        <v>0.7</v>
      </c>
      <c r="AE32" s="282">
        <f t="shared" si="14"/>
        <v>0.10801332959606341</v>
      </c>
      <c r="AF32" s="282">
        <f t="shared" si="15"/>
        <v>0.32165977258815454</v>
      </c>
      <c r="AG32" s="288">
        <v>0.377</v>
      </c>
      <c r="AH32" s="288">
        <f t="shared" si="16"/>
        <v>0.33579993148338472</v>
      </c>
      <c r="AI32" s="212">
        <v>53911</v>
      </c>
      <c r="AJ32" s="212"/>
      <c r="AK32" s="212">
        <v>36544</v>
      </c>
      <c r="AL32" s="212">
        <v>6563</v>
      </c>
      <c r="AM32" s="212">
        <v>160545</v>
      </c>
      <c r="AN32" s="212">
        <v>142895</v>
      </c>
      <c r="AO32" s="212">
        <f t="shared" si="28"/>
        <v>14662</v>
      </c>
      <c r="AP32" s="327">
        <f t="shared" si="17"/>
        <v>26098</v>
      </c>
      <c r="AQ32" s="212">
        <v>13682</v>
      </c>
      <c r="AR32" s="212">
        <v>3822</v>
      </c>
      <c r="AS32" s="212">
        <v>1294</v>
      </c>
      <c r="AT32" s="327">
        <v>3109</v>
      </c>
      <c r="AU32" s="212">
        <v>3038</v>
      </c>
      <c r="AV32" s="212">
        <v>1296</v>
      </c>
      <c r="AW32" s="212">
        <v>23538</v>
      </c>
      <c r="AX32" s="212">
        <f t="shared" si="18"/>
        <v>1811</v>
      </c>
      <c r="AY32" s="212">
        <v>980</v>
      </c>
      <c r="AZ32" s="212">
        <v>1315</v>
      </c>
      <c r="BA32" s="214">
        <v>235</v>
      </c>
      <c r="BB32" s="212">
        <v>219</v>
      </c>
      <c r="BC32" s="212">
        <f t="shared" si="19"/>
        <v>4868</v>
      </c>
      <c r="BD32" s="212">
        <v>3264</v>
      </c>
      <c r="BE32" s="212">
        <v>296</v>
      </c>
      <c r="BF32" s="212">
        <v>1665</v>
      </c>
      <c r="BG32" s="212">
        <v>1601</v>
      </c>
      <c r="BH32" s="212">
        <v>3057</v>
      </c>
      <c r="BI32" s="214">
        <f t="shared" si="20"/>
        <v>1836</v>
      </c>
      <c r="BJ32" s="212">
        <v>845</v>
      </c>
      <c r="BK32" s="215"/>
    </row>
    <row r="33" spans="1:63" x14ac:dyDescent="0.25">
      <c r="A33" s="85"/>
      <c r="B33" s="96">
        <v>1991</v>
      </c>
      <c r="C33" s="208">
        <v>26</v>
      </c>
      <c r="D33" s="208">
        <v>4208</v>
      </c>
      <c r="E33" s="209">
        <v>18127</v>
      </c>
      <c r="F33" s="302">
        <f t="shared" si="0"/>
        <v>18039.248074694209</v>
      </c>
      <c r="G33" s="363">
        <f t="shared" si="21"/>
        <v>0.99515904863983062</v>
      </c>
      <c r="H33" s="210">
        <f>(E33-F33)/D33</f>
        <v>2.0853594416775378E-2</v>
      </c>
      <c r="I33" s="308">
        <f t="shared" si="2"/>
        <v>18005.194757424451</v>
      </c>
      <c r="J33" s="370">
        <f t="shared" si="22"/>
        <v>0.99328045222179351</v>
      </c>
      <c r="K33" s="312">
        <f t="shared" si="3"/>
        <v>17966.4336</v>
      </c>
      <c r="L33" s="378">
        <f t="shared" si="23"/>
        <v>0.9911421415567937</v>
      </c>
      <c r="M33" s="314">
        <f t="shared" si="4"/>
        <v>18013.684441820216</v>
      </c>
      <c r="N33" s="382">
        <f t="shared" si="24"/>
        <v>0.99374879692283424</v>
      </c>
      <c r="O33" s="342">
        <f t="shared" si="5"/>
        <v>17976.917607042866</v>
      </c>
      <c r="P33" s="389">
        <f t="shared" si="25"/>
        <v>0.99172050571207948</v>
      </c>
      <c r="Q33" s="343">
        <f t="shared" si="6"/>
        <v>18020.759999999998</v>
      </c>
      <c r="R33" s="397">
        <f t="shared" si="26"/>
        <v>0.9941391294753682</v>
      </c>
      <c r="S33" s="288">
        <f t="shared" si="7"/>
        <v>9.2624388787279313E-2</v>
      </c>
      <c r="T33" s="288">
        <f t="shared" si="8"/>
        <v>0.27073862603193077</v>
      </c>
      <c r="U33" s="288">
        <v>0.25600000000000001</v>
      </c>
      <c r="V33" s="322">
        <v>0.28499999999999998</v>
      </c>
      <c r="W33" s="282">
        <f t="shared" si="9"/>
        <v>8.6994388662859412E-2</v>
      </c>
      <c r="X33" s="288">
        <f t="shared" si="10"/>
        <v>9.3301087391351789E-2</v>
      </c>
      <c r="Y33" s="288">
        <f t="shared" si="11"/>
        <v>3.2348983525475508E-2</v>
      </c>
      <c r="Z33" s="288">
        <f t="shared" si="27"/>
        <v>2.3272740845806428E-2</v>
      </c>
      <c r="AA33" s="288">
        <f t="shared" si="12"/>
        <v>6.1515801723824419E-2</v>
      </c>
      <c r="AB33" s="288">
        <f t="shared" si="13"/>
        <v>0.15173005860176925</v>
      </c>
      <c r="AC33" s="288">
        <v>0.32300000000000001</v>
      </c>
      <c r="AD33" s="288">
        <v>0.70799999999999996</v>
      </c>
      <c r="AE33" s="282">
        <f t="shared" si="14"/>
        <v>0.11276796934293855</v>
      </c>
      <c r="AF33" s="282">
        <f t="shared" si="15"/>
        <v>0.32961777648470741</v>
      </c>
      <c r="AG33" s="288">
        <v>0.38500000000000001</v>
      </c>
      <c r="AH33" s="288">
        <f t="shared" si="16"/>
        <v>0.34211737772635087</v>
      </c>
      <c r="AI33" s="212">
        <v>54994</v>
      </c>
      <c r="AJ33" s="212"/>
      <c r="AK33" s="212">
        <v>36558</v>
      </c>
      <c r="AL33" s="212">
        <v>6499</v>
      </c>
      <c r="AM33" s="212">
        <v>160746</v>
      </c>
      <c r="AN33" s="212">
        <v>142968</v>
      </c>
      <c r="AO33" s="212">
        <f t="shared" si="28"/>
        <v>14889</v>
      </c>
      <c r="AP33" s="327">
        <f t="shared" si="17"/>
        <v>25782</v>
      </c>
      <c r="AQ33" s="212">
        <v>13984</v>
      </c>
      <c r="AR33" s="212">
        <v>3741</v>
      </c>
      <c r="AS33" s="212">
        <v>1249</v>
      </c>
      <c r="AT33" s="327">
        <v>3021</v>
      </c>
      <c r="AU33" s="212">
        <v>3383</v>
      </c>
      <c r="AV33" s="212">
        <v>1391</v>
      </c>
      <c r="AW33" s="212">
        <v>24390</v>
      </c>
      <c r="AX33" s="212">
        <f t="shared" si="18"/>
        <v>2000</v>
      </c>
      <c r="AY33" s="212">
        <v>905</v>
      </c>
      <c r="AZ33" s="212">
        <v>1228</v>
      </c>
      <c r="BA33" s="214">
        <v>212</v>
      </c>
      <c r="BB33" s="212">
        <v>241</v>
      </c>
      <c r="BC33" s="212">
        <f t="shared" si="19"/>
        <v>5131</v>
      </c>
      <c r="BD33" s="212">
        <v>3120</v>
      </c>
      <c r="BE33" s="212">
        <v>368</v>
      </c>
      <c r="BF33" s="212">
        <v>1624</v>
      </c>
      <c r="BG33" s="212">
        <v>1567</v>
      </c>
      <c r="BH33" s="212">
        <v>3131</v>
      </c>
      <c r="BI33" s="214">
        <f t="shared" si="20"/>
        <v>1779</v>
      </c>
      <c r="BJ33" s="212">
        <v>894</v>
      </c>
      <c r="BK33" s="215"/>
    </row>
    <row r="34" spans="1:63" x14ac:dyDescent="0.25">
      <c r="A34" s="85"/>
      <c r="B34" s="96">
        <v>1990</v>
      </c>
      <c r="C34" s="208">
        <v>26</v>
      </c>
      <c r="D34" s="208">
        <v>4210</v>
      </c>
      <c r="E34" s="209">
        <v>17919</v>
      </c>
      <c r="F34" s="302">
        <f t="shared" si="0"/>
        <v>18142.773603039786</v>
      </c>
      <c r="G34" s="363">
        <f t="shared" si="21"/>
        <v>1.0124880631195818</v>
      </c>
      <c r="H34" s="210">
        <f t="shared" ref="H34:H50" si="30">(F34-E34)/D34</f>
        <v>5.3152874831303182E-2</v>
      </c>
      <c r="I34" s="308">
        <f t="shared" si="2"/>
        <v>18049.545677751787</v>
      </c>
      <c r="J34" s="370">
        <f t="shared" si="22"/>
        <v>1.0072853216000774</v>
      </c>
      <c r="K34" s="312">
        <f t="shared" si="3"/>
        <v>18032.881600000001</v>
      </c>
      <c r="L34" s="378">
        <f t="shared" si="23"/>
        <v>1.0063553546514872</v>
      </c>
      <c r="M34" s="314">
        <f t="shared" si="4"/>
        <v>18115.189071179306</v>
      </c>
      <c r="N34" s="382">
        <f t="shared" si="24"/>
        <v>1.0109486618214916</v>
      </c>
      <c r="O34" s="342">
        <f t="shared" si="5"/>
        <v>18058.663238657275</v>
      </c>
      <c r="P34" s="389">
        <f t="shared" si="25"/>
        <v>1.007794142455342</v>
      </c>
      <c r="Q34" s="343">
        <f t="shared" si="6"/>
        <v>18080.185999999998</v>
      </c>
      <c r="R34" s="397">
        <f t="shared" si="26"/>
        <v>1.0089952564317204</v>
      </c>
      <c r="S34" s="288">
        <f t="shared" si="7"/>
        <v>9.177499438608748E-2</v>
      </c>
      <c r="T34" s="288">
        <f t="shared" si="8"/>
        <v>0.26739241058447222</v>
      </c>
      <c r="U34" s="288">
        <v>0.25800000000000001</v>
      </c>
      <c r="V34" s="322">
        <v>0.28699999999999998</v>
      </c>
      <c r="W34" s="282">
        <f t="shared" si="9"/>
        <v>8.6404351405973204E-2</v>
      </c>
      <c r="X34" s="288">
        <f t="shared" si="10"/>
        <v>9.4685955219540568E-2</v>
      </c>
      <c r="Y34" s="288">
        <f t="shared" si="11"/>
        <v>3.5693515556847924E-2</v>
      </c>
      <c r="Z34" s="288">
        <f t="shared" si="27"/>
        <v>2.3653284762593877E-2</v>
      </c>
      <c r="AA34" s="288">
        <f t="shared" si="12"/>
        <v>6.0282785693515556E-2</v>
      </c>
      <c r="AB34" s="288">
        <f t="shared" si="13"/>
        <v>0.14878739489508222</v>
      </c>
      <c r="AC34" s="288">
        <v>0.32500000000000001</v>
      </c>
      <c r="AD34" s="288">
        <v>0.71</v>
      </c>
      <c r="AE34" s="282">
        <f t="shared" si="14"/>
        <v>0.11177299832830161</v>
      </c>
      <c r="AF34" s="282">
        <f t="shared" si="15"/>
        <v>0.32565789473684209</v>
      </c>
      <c r="AG34" s="288">
        <v>0.38500000000000001</v>
      </c>
      <c r="AH34" s="288">
        <f t="shared" si="16"/>
        <v>0.34322213628084536</v>
      </c>
      <c r="AI34" s="212">
        <v>55024</v>
      </c>
      <c r="AJ34" s="212"/>
      <c r="AK34" s="212">
        <v>36817</v>
      </c>
      <c r="AL34" s="212">
        <v>6526</v>
      </c>
      <c r="AM34" s="212">
        <v>160316</v>
      </c>
      <c r="AN34" s="212">
        <v>142768</v>
      </c>
      <c r="AO34" s="212">
        <f t="shared" si="28"/>
        <v>14713</v>
      </c>
      <c r="AP34" s="327">
        <f t="shared" si="17"/>
        <v>26109</v>
      </c>
      <c r="AQ34" s="212">
        <v>13852</v>
      </c>
      <c r="AR34" s="212">
        <v>3792</v>
      </c>
      <c r="AS34" s="212">
        <v>1261</v>
      </c>
      <c r="AT34" s="327">
        <v>3077</v>
      </c>
      <c r="AU34" s="212">
        <v>3317</v>
      </c>
      <c r="AV34" s="212">
        <v>1355</v>
      </c>
      <c r="AW34" s="212">
        <v>23853</v>
      </c>
      <c r="AX34" s="212">
        <f t="shared" si="18"/>
        <v>2030</v>
      </c>
      <c r="AY34" s="212">
        <v>861</v>
      </c>
      <c r="AZ34" s="212">
        <v>1384</v>
      </c>
      <c r="BA34" s="214">
        <v>454</v>
      </c>
      <c r="BB34" s="212">
        <v>288</v>
      </c>
      <c r="BC34" s="212">
        <f t="shared" si="19"/>
        <v>5210</v>
      </c>
      <c r="BD34" s="212">
        <v>3290</v>
      </c>
      <c r="BE34" s="212">
        <v>387</v>
      </c>
      <c r="BF34" s="212">
        <v>1559</v>
      </c>
      <c r="BG34" s="212">
        <v>1510</v>
      </c>
      <c r="BH34" s="212">
        <v>3180</v>
      </c>
      <c r="BI34" s="214">
        <f t="shared" si="20"/>
        <v>1964</v>
      </c>
      <c r="BJ34" s="212">
        <v>865</v>
      </c>
      <c r="BK34" s="215"/>
    </row>
    <row r="35" spans="1:63" x14ac:dyDescent="0.25">
      <c r="A35" s="85"/>
      <c r="B35" s="96">
        <v>1989</v>
      </c>
      <c r="C35" s="208">
        <v>26</v>
      </c>
      <c r="D35" s="208">
        <v>4212</v>
      </c>
      <c r="E35" s="209">
        <v>17405</v>
      </c>
      <c r="F35" s="302">
        <f t="shared" ref="F35:F66" si="31">((((2/3)+((V35+AG35+AD35+AE35+S35+AC35+W35-(1-AA35)-AB35-Y35)/20))*(AY35*3+BD35*4/3+AI35+(AQ35+BH35)*5/6+(AV35+BB35+BE35)*1/6-AR35*3/2-AS35*7/6-BG35-BF35*2/3-AU35*1/2-AW35*1/3)-(((1/3)-((V35+AG35+AD35+AA35+X35+AC35+T35+AF35+W35)/20))*(AR35*17/6+AS35*2+BG35*4/3+BF35*5/6+AW35*1/2+BA35*1/3-AU35*3/2-AY35*1/3-AQ35*1/6))))/2</f>
        <v>17446.877494436947</v>
      </c>
      <c r="G35" s="363">
        <f t="shared" si="21"/>
        <v>1.0024060611569634</v>
      </c>
      <c r="H35" s="210">
        <f t="shared" si="30"/>
        <v>9.9424250799969183E-3</v>
      </c>
      <c r="I35" s="308">
        <f t="shared" ref="I35:I66" si="32">(((AK35+AQ35+AY35-AZ35*0.5-AU35)*(1.1*(AI35*1.4-AK35*0.6-AU35*3+(AQ35+AY35-AZ35)*0.1+(BD35-BG35-AT35)*0.9)))/((1.1*(AI35*1.4-AK35*0.6-AU35*3+(AQ35+AY35-AZ35)*0.1+(BD35-BG35-AT35)*0.9))+(AM35-AQ35-AS35-BF35-AY35-AK35+BG35+AT35)))+AU35</f>
        <v>17300.975500741006</v>
      </c>
      <c r="J35" s="370">
        <f t="shared" si="22"/>
        <v>0.99402329794547573</v>
      </c>
      <c r="K35" s="312">
        <f t="shared" ref="K35:K66" si="33">((AI35+AQ35+AY35)*2+AK35+BD35-(AN35+BG35+AT35-AK35)*0.605)*0.16</f>
        <v>17289.925600000002</v>
      </c>
      <c r="L35" s="378">
        <f t="shared" si="23"/>
        <v>0.99338842861246779</v>
      </c>
      <c r="M35" s="314">
        <f t="shared" ref="M35:M66" si="34">((((2/3)+((AH35+W35+AC35+V35-AB35)/20))*(AI35+((AQ35+BH35)*(5/6))+((AV35+BB35+BE35)*(1/6))+(AY35*(19/6))+(BD35*(4/3))-(AS35*(7/6))-(AT35*(11/6))-AU35-(AW35*(1/3))-(BF35*(2/3))-BG35))-(((1/3)-(((AH35+W35)*2+AC35+V35-AB35)/20))*((AS35*(13/6))+(AT35*(8/3))+(AW35*(1/2))+(BA35*(1/3))+((BF35+BG35)*(3/2))-(AQ35*(1/6))-(AU35*(11/3))-(AY35*(5/12)))))/2</f>
        <v>17407.297988038594</v>
      </c>
      <c r="N35" s="382">
        <f t="shared" si="24"/>
        <v>1.0001320303383276</v>
      </c>
      <c r="O35" s="342">
        <f t="shared" ref="O35:O66" si="35">((AK35+AQ35-BG35+AY35-AT35)*(AI35+(AQ35-AZ35+AY35)*0.26+(BF35+AS35+BD35)*0.52))/(AN35+AQ35+AY35+AS35+BF35)</f>
        <v>17305.178299295072</v>
      </c>
      <c r="P35" s="389">
        <f t="shared" si="25"/>
        <v>0.99426476870411218</v>
      </c>
      <c r="Q35" s="343">
        <f t="shared" ref="Q35:Q66" si="36">AP35*0.5+AL35*0.72+BJ35*1.04+AU35*1.44+(AY35+AQ35-AZ35)*0.34+AZ35*0.25+BD35*0.18-BG35*0.32-(AN35-AK35-AW35)*0.09-AW35*0.098-AT35*0.37+AS35*0.37+BF35*0.04</f>
        <v>17355.700000000004</v>
      </c>
      <c r="R35" s="397">
        <f t="shared" si="26"/>
        <v>0.99716748060902061</v>
      </c>
      <c r="S35" s="288">
        <f t="shared" ref="S35:S66" si="37">AO35/AM35</f>
        <v>8.9537782832290844E-2</v>
      </c>
      <c r="T35" s="288">
        <f t="shared" ref="T35:T66" si="38">AO35/AI35</f>
        <v>0.26740692357935991</v>
      </c>
      <c r="U35" s="288">
        <v>0.254</v>
      </c>
      <c r="V35" s="322">
        <v>0.28299999999999997</v>
      </c>
      <c r="W35" s="282">
        <f t="shared" ref="W35:W66" si="39">AQ35/AM35</f>
        <v>8.4532565158436074E-2</v>
      </c>
      <c r="X35" s="288">
        <f t="shared" ref="X35:X66" si="40">BC35/AI35</f>
        <v>0.10043855556592329</v>
      </c>
      <c r="Y35" s="288">
        <f t="shared" ref="Y35:Y66" si="41">BI35/AI35</f>
        <v>3.5047121395913032E-2</v>
      </c>
      <c r="Z35" s="288">
        <f t="shared" si="27"/>
        <v>2.3507651546868458E-2</v>
      </c>
      <c r="AA35" s="288">
        <f t="shared" ref="AA35:AA66" si="42">AU35/AI35</f>
        <v>5.7534757861341795E-2</v>
      </c>
      <c r="AB35" s="288">
        <f t="shared" ref="AB35:AB66" si="43">AW35/AM35</f>
        <v>0.14778201995838358</v>
      </c>
      <c r="AC35" s="288">
        <v>0.32</v>
      </c>
      <c r="AD35" s="288">
        <v>0.69499999999999995</v>
      </c>
      <c r="AE35" s="282">
        <f t="shared" ref="AE35:AE66" si="44">E35/AM35</f>
        <v>0.10875881849368568</v>
      </c>
      <c r="AF35" s="282">
        <f t="shared" ref="AF35:AF66" si="45">E35/AI35</f>
        <v>0.32481104786787346</v>
      </c>
      <c r="AG35" s="288">
        <v>0.375</v>
      </c>
      <c r="AH35" s="288">
        <f t="shared" ref="AH35:AH66" si="46">AI35/AM35</f>
        <v>0.33483718982959765</v>
      </c>
      <c r="AI35" s="212">
        <v>53585</v>
      </c>
      <c r="AJ35" s="212"/>
      <c r="AK35" s="212">
        <v>36293</v>
      </c>
      <c r="AL35" s="212">
        <v>6307</v>
      </c>
      <c r="AM35" s="212">
        <v>160033</v>
      </c>
      <c r="AN35" s="212">
        <v>142821</v>
      </c>
      <c r="AO35" s="212">
        <f t="shared" si="28"/>
        <v>14329</v>
      </c>
      <c r="AP35" s="327">
        <f t="shared" ref="AP35:AP66" si="47">AK35-AL35-AU35-BJ35</f>
        <v>26035</v>
      </c>
      <c r="AQ35" s="212">
        <v>13528</v>
      </c>
      <c r="AR35" s="212">
        <v>3762</v>
      </c>
      <c r="AS35" s="212">
        <v>1240</v>
      </c>
      <c r="AT35" s="327">
        <v>3064</v>
      </c>
      <c r="AU35" s="212">
        <v>3083</v>
      </c>
      <c r="AV35" s="212">
        <v>1286</v>
      </c>
      <c r="AW35" s="212">
        <v>23650</v>
      </c>
      <c r="AX35" s="212">
        <f t="shared" ref="AX35:AX66" si="48">AV35+BB35+BE35</f>
        <v>2030</v>
      </c>
      <c r="AY35" s="212">
        <v>801</v>
      </c>
      <c r="AZ35" s="212">
        <v>1446</v>
      </c>
      <c r="BA35" s="214">
        <v>437</v>
      </c>
      <c r="BB35" s="212">
        <v>407</v>
      </c>
      <c r="BC35" s="212">
        <f t="shared" ref="BC35:BC66" si="49">AV35+BB35+BE35+BH35</f>
        <v>5382</v>
      </c>
      <c r="BD35" s="212">
        <v>3116</v>
      </c>
      <c r="BE35" s="212">
        <v>337</v>
      </c>
      <c r="BF35" s="212">
        <v>1626</v>
      </c>
      <c r="BG35" s="212">
        <v>1441</v>
      </c>
      <c r="BH35" s="212">
        <v>3352</v>
      </c>
      <c r="BI35" s="214">
        <f t="shared" si="20"/>
        <v>1878</v>
      </c>
      <c r="BJ35" s="212">
        <v>868</v>
      </c>
      <c r="BK35" s="215"/>
    </row>
    <row r="36" spans="1:63" x14ac:dyDescent="0.25">
      <c r="A36" s="85"/>
      <c r="B36" s="96">
        <v>1988</v>
      </c>
      <c r="C36" s="208">
        <v>26</v>
      </c>
      <c r="D36" s="208">
        <v>4200</v>
      </c>
      <c r="E36" s="209">
        <v>17380</v>
      </c>
      <c r="F36" s="302">
        <f t="shared" si="31"/>
        <v>17629.445321865598</v>
      </c>
      <c r="G36" s="363">
        <f t="shared" si="21"/>
        <v>1.0143524350900806</v>
      </c>
      <c r="H36" s="210">
        <f t="shared" si="30"/>
        <v>5.9391743301332879E-2</v>
      </c>
      <c r="I36" s="308">
        <f t="shared" si="32"/>
        <v>17307.95869675259</v>
      </c>
      <c r="J36" s="370">
        <f t="shared" si="22"/>
        <v>0.99585493076827336</v>
      </c>
      <c r="K36" s="312">
        <f t="shared" si="33"/>
        <v>17279.689600000002</v>
      </c>
      <c r="L36" s="378">
        <f t="shared" si="23"/>
        <v>0.99422840046029926</v>
      </c>
      <c r="M36" s="314">
        <f t="shared" si="34"/>
        <v>17589.810079195773</v>
      </c>
      <c r="N36" s="382">
        <f t="shared" si="24"/>
        <v>1.0120719263058557</v>
      </c>
      <c r="O36" s="342">
        <f t="shared" si="35"/>
        <v>17278.752642299121</v>
      </c>
      <c r="P36" s="389">
        <f t="shared" si="25"/>
        <v>0.99417449035092753</v>
      </c>
      <c r="Q36" s="343">
        <f t="shared" si="36"/>
        <v>17349.170000000002</v>
      </c>
      <c r="R36" s="397">
        <f t="shared" si="26"/>
        <v>0.99822612197928662</v>
      </c>
      <c r="S36" s="288">
        <f t="shared" si="37"/>
        <v>8.7225498807880539E-2</v>
      </c>
      <c r="T36" s="288">
        <f t="shared" si="38"/>
        <v>0.25816155988857936</v>
      </c>
      <c r="U36" s="288">
        <v>0.254</v>
      </c>
      <c r="V36" s="322">
        <v>0.28199999999999997</v>
      </c>
      <c r="W36" s="282">
        <f t="shared" si="39"/>
        <v>8.1465679508093858E-2</v>
      </c>
      <c r="X36" s="288">
        <f t="shared" si="40"/>
        <v>0.10711234911792016</v>
      </c>
      <c r="Y36" s="288">
        <f t="shared" si="41"/>
        <v>3.3184772516248837E-2</v>
      </c>
      <c r="Z36" s="288">
        <f t="shared" si="27"/>
        <v>2.3585142426904255E-2</v>
      </c>
      <c r="AA36" s="288">
        <f t="shared" si="42"/>
        <v>5.9052924791086349E-2</v>
      </c>
      <c r="AB36" s="288">
        <f t="shared" si="43"/>
        <v>0.14653657924457272</v>
      </c>
      <c r="AC36" s="288">
        <v>0.318</v>
      </c>
      <c r="AD36" s="288">
        <v>0.69599999999999995</v>
      </c>
      <c r="AE36" s="282">
        <f t="shared" si="44"/>
        <v>0.1090475592922575</v>
      </c>
      <c r="AF36" s="282">
        <f t="shared" si="45"/>
        <v>0.32274837511606314</v>
      </c>
      <c r="AG36" s="288">
        <v>0.378</v>
      </c>
      <c r="AH36" s="288">
        <f t="shared" si="46"/>
        <v>0.33787175304304179</v>
      </c>
      <c r="AI36" s="212">
        <v>53850</v>
      </c>
      <c r="AJ36" s="212"/>
      <c r="AK36" s="212">
        <v>36244</v>
      </c>
      <c r="AL36" s="212">
        <v>6386</v>
      </c>
      <c r="AM36" s="212">
        <v>159380</v>
      </c>
      <c r="AN36" s="212">
        <v>142568</v>
      </c>
      <c r="AO36" s="212">
        <f t="shared" si="28"/>
        <v>13902</v>
      </c>
      <c r="AP36" s="327">
        <f t="shared" si="47"/>
        <v>25838</v>
      </c>
      <c r="AQ36" s="212">
        <v>12984</v>
      </c>
      <c r="AR36" s="212">
        <v>3759</v>
      </c>
      <c r="AS36" s="212">
        <v>1265</v>
      </c>
      <c r="AT36" s="327">
        <v>3087</v>
      </c>
      <c r="AU36" s="212">
        <v>3180</v>
      </c>
      <c r="AV36" s="212">
        <v>1262</v>
      </c>
      <c r="AW36" s="212">
        <v>23355</v>
      </c>
      <c r="AX36" s="212">
        <f t="shared" si="48"/>
        <v>2525</v>
      </c>
      <c r="AY36" s="212">
        <v>918</v>
      </c>
      <c r="AZ36" s="212">
        <v>1367</v>
      </c>
      <c r="BA36" s="214">
        <v>370</v>
      </c>
      <c r="BB36" s="212">
        <v>924</v>
      </c>
      <c r="BC36" s="212">
        <f t="shared" si="49"/>
        <v>5768</v>
      </c>
      <c r="BD36" s="212">
        <v>3301</v>
      </c>
      <c r="BE36" s="212">
        <v>339</v>
      </c>
      <c r="BF36" s="212">
        <v>1630</v>
      </c>
      <c r="BG36" s="212">
        <v>1417</v>
      </c>
      <c r="BH36" s="212">
        <v>3243</v>
      </c>
      <c r="BI36" s="214">
        <f t="shared" si="20"/>
        <v>1787</v>
      </c>
      <c r="BJ36" s="212">
        <v>840</v>
      </c>
      <c r="BK36" s="215"/>
    </row>
    <row r="37" spans="1:63" x14ac:dyDescent="0.25">
      <c r="A37" s="85"/>
      <c r="B37" s="96">
        <v>1987</v>
      </c>
      <c r="C37" s="208">
        <v>26</v>
      </c>
      <c r="D37" s="208">
        <v>4210</v>
      </c>
      <c r="E37" s="209">
        <v>19883</v>
      </c>
      <c r="F37" s="302">
        <f t="shared" si="31"/>
        <v>20205.632818956612</v>
      </c>
      <c r="G37" s="363">
        <f t="shared" si="21"/>
        <v>1.0162265663610428</v>
      </c>
      <c r="H37" s="210">
        <f t="shared" si="30"/>
        <v>7.6634873861428032E-2</v>
      </c>
      <c r="I37" s="308">
        <f t="shared" si="32"/>
        <v>19975.129988307439</v>
      </c>
      <c r="J37" s="370">
        <f t="shared" si="22"/>
        <v>1.0046336060105336</v>
      </c>
      <c r="K37" s="312">
        <f t="shared" si="33"/>
        <v>19933.429599999999</v>
      </c>
      <c r="L37" s="378">
        <f t="shared" si="23"/>
        <v>1.0025363174571242</v>
      </c>
      <c r="M37" s="314">
        <f t="shared" si="34"/>
        <v>20242.408459977643</v>
      </c>
      <c r="N37" s="382">
        <f t="shared" si="24"/>
        <v>1.018076168585105</v>
      </c>
      <c r="O37" s="342">
        <f t="shared" si="35"/>
        <v>19964.393012088382</v>
      </c>
      <c r="P37" s="389">
        <f t="shared" si="25"/>
        <v>1.0040935981536177</v>
      </c>
      <c r="Q37" s="343">
        <f t="shared" si="36"/>
        <v>19889.277999999998</v>
      </c>
      <c r="R37" s="397">
        <f t="shared" si="26"/>
        <v>1.0003157471206559</v>
      </c>
      <c r="S37" s="288">
        <f t="shared" si="37"/>
        <v>9.4063808500389076E-2</v>
      </c>
      <c r="T37" s="288">
        <f t="shared" si="38"/>
        <v>0.254469208407124</v>
      </c>
      <c r="U37" s="288">
        <v>0.26300000000000001</v>
      </c>
      <c r="V37" s="322">
        <v>0.28899999999999998</v>
      </c>
      <c r="W37" s="282">
        <f t="shared" si="39"/>
        <v>8.8863773915836025E-2</v>
      </c>
      <c r="X37" s="288">
        <f t="shared" si="40"/>
        <v>9.0319778126775149E-2</v>
      </c>
      <c r="Y37" s="288">
        <f t="shared" si="41"/>
        <v>3.085842216059077E-2</v>
      </c>
      <c r="Z37" s="288">
        <f t="shared" si="27"/>
        <v>2.390039648719754E-2</v>
      </c>
      <c r="AA37" s="288">
        <f t="shared" si="42"/>
        <v>7.4481237678350659E-2</v>
      </c>
      <c r="AB37" s="288">
        <f t="shared" si="43"/>
        <v>0.15500673163621992</v>
      </c>
      <c r="AC37" s="288">
        <v>0.33100000000000002</v>
      </c>
      <c r="AD37" s="288">
        <v>0.747</v>
      </c>
      <c r="AE37" s="282">
        <f t="shared" si="44"/>
        <v>0.12279369078939242</v>
      </c>
      <c r="AF37" s="282">
        <f t="shared" si="45"/>
        <v>0.33219166638821129</v>
      </c>
      <c r="AG37" s="288">
        <v>0.41499999999999998</v>
      </c>
      <c r="AH37" s="288">
        <f t="shared" si="46"/>
        <v>0.36964711404256373</v>
      </c>
      <c r="AI37" s="212">
        <v>59854</v>
      </c>
      <c r="AJ37" s="212"/>
      <c r="AK37" s="212">
        <v>37895</v>
      </c>
      <c r="AL37" s="212">
        <v>6793</v>
      </c>
      <c r="AM37" s="212">
        <v>161922</v>
      </c>
      <c r="AN37" s="212">
        <v>144095</v>
      </c>
      <c r="AO37" s="212">
        <f t="shared" si="28"/>
        <v>15231</v>
      </c>
      <c r="AP37" s="327">
        <f t="shared" si="47"/>
        <v>25748</v>
      </c>
      <c r="AQ37" s="212">
        <v>14389</v>
      </c>
      <c r="AR37" s="212">
        <v>3870</v>
      </c>
      <c r="AS37" s="212">
        <v>1110</v>
      </c>
      <c r="AT37" s="327">
        <v>3124</v>
      </c>
      <c r="AU37" s="212">
        <v>4458</v>
      </c>
      <c r="AV37" s="212">
        <v>1333</v>
      </c>
      <c r="AW37" s="212">
        <v>25099</v>
      </c>
      <c r="AX37" s="212">
        <f t="shared" si="48"/>
        <v>2108</v>
      </c>
      <c r="AY37" s="212">
        <v>842</v>
      </c>
      <c r="AZ37" s="212">
        <v>1287</v>
      </c>
      <c r="BA37" s="214">
        <v>318</v>
      </c>
      <c r="BB37" s="212">
        <v>356</v>
      </c>
      <c r="BC37" s="212">
        <f t="shared" si="49"/>
        <v>5406</v>
      </c>
      <c r="BD37" s="212">
        <v>3585</v>
      </c>
      <c r="BE37" s="212">
        <v>419</v>
      </c>
      <c r="BF37" s="212">
        <v>1455</v>
      </c>
      <c r="BG37" s="212">
        <v>1529</v>
      </c>
      <c r="BH37" s="212">
        <v>3298</v>
      </c>
      <c r="BI37" s="214">
        <f t="shared" si="20"/>
        <v>1847</v>
      </c>
      <c r="BJ37" s="212">
        <v>896</v>
      </c>
      <c r="BK37" s="215"/>
    </row>
    <row r="38" spans="1:63" x14ac:dyDescent="0.25">
      <c r="A38" s="85"/>
      <c r="B38" s="96">
        <v>1986</v>
      </c>
      <c r="C38" s="208">
        <v>26</v>
      </c>
      <c r="D38" s="208">
        <v>4206</v>
      </c>
      <c r="E38" s="209">
        <v>18545</v>
      </c>
      <c r="F38" s="302">
        <f t="shared" si="31"/>
        <v>18668.639701343374</v>
      </c>
      <c r="G38" s="363">
        <f t="shared" si="21"/>
        <v>1.0066670100481734</v>
      </c>
      <c r="H38" s="210">
        <f t="shared" si="30"/>
        <v>2.9396029801087572E-2</v>
      </c>
      <c r="I38" s="308">
        <f t="shared" si="32"/>
        <v>18603.956552635034</v>
      </c>
      <c r="J38" s="370">
        <f t="shared" si="22"/>
        <v>1.0031791077182548</v>
      </c>
      <c r="K38" s="312">
        <f t="shared" si="33"/>
        <v>18594.588</v>
      </c>
      <c r="L38" s="378">
        <f t="shared" si="23"/>
        <v>1.0026739282825559</v>
      </c>
      <c r="M38" s="314">
        <f t="shared" si="34"/>
        <v>18708.440769770372</v>
      </c>
      <c r="N38" s="382">
        <f t="shared" si="24"/>
        <v>1.0088131986934685</v>
      </c>
      <c r="O38" s="342">
        <f t="shared" si="35"/>
        <v>18549.919900519166</v>
      </c>
      <c r="P38" s="389">
        <f t="shared" si="25"/>
        <v>1.0002652952558191</v>
      </c>
      <c r="Q38" s="343">
        <f t="shared" si="36"/>
        <v>18576.681999999993</v>
      </c>
      <c r="R38" s="397">
        <f t="shared" si="26"/>
        <v>1.0017083850094362</v>
      </c>
      <c r="S38" s="288">
        <f t="shared" si="37"/>
        <v>9.3492397020975018E-2</v>
      </c>
      <c r="T38" s="288">
        <f t="shared" si="38"/>
        <v>0.26598868058012026</v>
      </c>
      <c r="U38" s="288">
        <v>0.25800000000000001</v>
      </c>
      <c r="V38" s="322">
        <v>0.28599999999999998</v>
      </c>
      <c r="W38" s="282">
        <f t="shared" si="39"/>
        <v>8.844446654813562E-2</v>
      </c>
      <c r="X38" s="288">
        <f t="shared" si="40"/>
        <v>9.5985143261407849E-2</v>
      </c>
      <c r="Y38" s="288">
        <f t="shared" si="41"/>
        <v>3.3463035019455252E-2</v>
      </c>
      <c r="Z38" s="288">
        <f t="shared" si="27"/>
        <v>2.4263636250606124E-2</v>
      </c>
      <c r="AA38" s="288">
        <f t="shared" si="42"/>
        <v>6.7438981252210831E-2</v>
      </c>
      <c r="AB38" s="288">
        <f t="shared" si="43"/>
        <v>0.15358887963296822</v>
      </c>
      <c r="AC38" s="288">
        <v>0.32600000000000001</v>
      </c>
      <c r="AD38" s="288">
        <v>0.72099999999999997</v>
      </c>
      <c r="AE38" s="282">
        <f t="shared" si="44"/>
        <v>0.11528801800345646</v>
      </c>
      <c r="AF38" s="282">
        <f t="shared" si="45"/>
        <v>0.32799787760877253</v>
      </c>
      <c r="AG38" s="288">
        <v>0.39500000000000002</v>
      </c>
      <c r="AH38" s="288">
        <f t="shared" si="46"/>
        <v>0.35149013415559066</v>
      </c>
      <c r="AI38" s="212">
        <v>56540</v>
      </c>
      <c r="AJ38" s="212"/>
      <c r="AK38" s="212">
        <v>36880</v>
      </c>
      <c r="AL38" s="212">
        <v>6511</v>
      </c>
      <c r="AM38" s="212">
        <v>160858</v>
      </c>
      <c r="AN38" s="212">
        <v>143106</v>
      </c>
      <c r="AO38" s="212">
        <f t="shared" si="28"/>
        <v>15039</v>
      </c>
      <c r="AP38" s="327">
        <f t="shared" si="47"/>
        <v>25701</v>
      </c>
      <c r="AQ38" s="212">
        <v>14227</v>
      </c>
      <c r="AR38" s="212">
        <v>3903</v>
      </c>
      <c r="AS38" s="212">
        <v>1175</v>
      </c>
      <c r="AT38" s="327">
        <v>3119</v>
      </c>
      <c r="AU38" s="212">
        <v>3813</v>
      </c>
      <c r="AV38" s="212">
        <v>1323</v>
      </c>
      <c r="AW38" s="212">
        <v>24706</v>
      </c>
      <c r="AX38" s="212">
        <f t="shared" si="48"/>
        <v>1977</v>
      </c>
      <c r="AY38" s="212">
        <v>812</v>
      </c>
      <c r="AZ38" s="212">
        <v>1289</v>
      </c>
      <c r="BA38" s="214">
        <v>272</v>
      </c>
      <c r="BB38" s="212">
        <v>289</v>
      </c>
      <c r="BC38" s="212">
        <f t="shared" si="49"/>
        <v>5427</v>
      </c>
      <c r="BD38" s="212">
        <v>3312</v>
      </c>
      <c r="BE38" s="212">
        <v>365</v>
      </c>
      <c r="BF38" s="212">
        <v>1515</v>
      </c>
      <c r="BG38" s="212">
        <v>1620</v>
      </c>
      <c r="BH38" s="212">
        <v>3450</v>
      </c>
      <c r="BI38" s="214">
        <f t="shared" si="20"/>
        <v>1892</v>
      </c>
      <c r="BJ38" s="212">
        <v>855</v>
      </c>
      <c r="BK38" s="215"/>
    </row>
    <row r="39" spans="1:63" x14ac:dyDescent="0.25">
      <c r="A39" s="85"/>
      <c r="B39" s="96">
        <v>1985</v>
      </c>
      <c r="C39" s="208">
        <v>26</v>
      </c>
      <c r="D39" s="208">
        <v>4206</v>
      </c>
      <c r="E39" s="209">
        <v>18216</v>
      </c>
      <c r="F39" s="302">
        <f t="shared" si="31"/>
        <v>18438.513115120259</v>
      </c>
      <c r="G39" s="363">
        <f t="shared" si="21"/>
        <v>1.0122152566491138</v>
      </c>
      <c r="H39" s="210">
        <f t="shared" si="30"/>
        <v>5.2903736357645885E-2</v>
      </c>
      <c r="I39" s="308">
        <f t="shared" si="32"/>
        <v>18173.370685266585</v>
      </c>
      <c r="J39" s="370">
        <f t="shared" si="22"/>
        <v>0.99765978728955784</v>
      </c>
      <c r="K39" s="312">
        <f t="shared" si="33"/>
        <v>18184.8472</v>
      </c>
      <c r="L39" s="378">
        <f t="shared" si="23"/>
        <v>0.99828981115502857</v>
      </c>
      <c r="M39" s="314">
        <f t="shared" si="34"/>
        <v>18435.801581655953</v>
      </c>
      <c r="N39" s="382">
        <f t="shared" si="24"/>
        <v>1.0120664021550259</v>
      </c>
      <c r="O39" s="342">
        <f t="shared" si="35"/>
        <v>18130.047483235085</v>
      </c>
      <c r="P39" s="389">
        <f t="shared" si="25"/>
        <v>0.99528148239103453</v>
      </c>
      <c r="Q39" s="343">
        <f t="shared" si="36"/>
        <v>18151.321999999996</v>
      </c>
      <c r="R39" s="397">
        <f t="shared" si="26"/>
        <v>0.99644938515590675</v>
      </c>
      <c r="S39" s="288">
        <f t="shared" si="37"/>
        <v>9.0674900199600797E-2</v>
      </c>
      <c r="T39" s="288">
        <f t="shared" si="38"/>
        <v>0.25988165257343082</v>
      </c>
      <c r="U39" s="288">
        <v>0.25700000000000001</v>
      </c>
      <c r="V39" s="322">
        <v>0.28100000000000003</v>
      </c>
      <c r="W39" s="282">
        <f t="shared" si="39"/>
        <v>8.6314870259481036E-2</v>
      </c>
      <c r="X39" s="288">
        <f t="shared" si="40"/>
        <v>9.1817580492339596E-2</v>
      </c>
      <c r="Y39" s="288">
        <f t="shared" si="41"/>
        <v>3.1052791533332142E-2</v>
      </c>
      <c r="Z39" s="288">
        <f t="shared" si="27"/>
        <v>2.5062375249500998E-2</v>
      </c>
      <c r="AA39" s="288">
        <f t="shared" si="42"/>
        <v>6.439387167706527E-2</v>
      </c>
      <c r="AB39" s="288">
        <f t="shared" si="43"/>
        <v>0.14003867265469061</v>
      </c>
      <c r="AC39" s="288">
        <v>0.32300000000000001</v>
      </c>
      <c r="AD39" s="288">
        <v>0.71399999999999997</v>
      </c>
      <c r="AE39" s="282">
        <f t="shared" si="44"/>
        <v>0.11362275449101797</v>
      </c>
      <c r="AF39" s="282">
        <f t="shared" si="45"/>
        <v>0.32565207286769043</v>
      </c>
      <c r="AG39" s="288">
        <v>0.39100000000000001</v>
      </c>
      <c r="AH39" s="288">
        <f t="shared" si="46"/>
        <v>0.34890843313373254</v>
      </c>
      <c r="AI39" s="212">
        <v>55937</v>
      </c>
      <c r="AJ39" s="212"/>
      <c r="AK39" s="212">
        <v>36778</v>
      </c>
      <c r="AL39" s="212">
        <v>6423</v>
      </c>
      <c r="AM39" s="212">
        <v>160320</v>
      </c>
      <c r="AN39" s="212">
        <v>143075</v>
      </c>
      <c r="AO39" s="212">
        <f t="shared" si="28"/>
        <v>14537</v>
      </c>
      <c r="AP39" s="327">
        <f t="shared" si="47"/>
        <v>25788</v>
      </c>
      <c r="AQ39" s="212">
        <v>13838</v>
      </c>
      <c r="AR39" s="212">
        <v>4018</v>
      </c>
      <c r="AS39" s="212">
        <v>1144</v>
      </c>
      <c r="AT39" s="327">
        <v>3293</v>
      </c>
      <c r="AU39" s="212">
        <v>3602</v>
      </c>
      <c r="AV39" s="212">
        <v>1140</v>
      </c>
      <c r="AW39" s="212">
        <v>22451</v>
      </c>
      <c r="AX39" s="212">
        <f t="shared" si="48"/>
        <v>1712</v>
      </c>
      <c r="AY39" s="212">
        <v>699</v>
      </c>
      <c r="AZ39" s="212">
        <v>1337</v>
      </c>
      <c r="BA39" s="214">
        <v>306</v>
      </c>
      <c r="BB39" s="212">
        <v>227</v>
      </c>
      <c r="BC39" s="212">
        <f t="shared" si="49"/>
        <v>5136</v>
      </c>
      <c r="BD39" s="212">
        <v>3097</v>
      </c>
      <c r="BE39" s="212">
        <v>345</v>
      </c>
      <c r="BF39" s="212">
        <v>1549</v>
      </c>
      <c r="BG39" s="212">
        <v>1431</v>
      </c>
      <c r="BH39" s="212">
        <v>3424</v>
      </c>
      <c r="BI39" s="214">
        <f t="shared" si="20"/>
        <v>1737</v>
      </c>
      <c r="BJ39" s="212">
        <v>965</v>
      </c>
      <c r="BK39" s="215"/>
    </row>
    <row r="40" spans="1:63" x14ac:dyDescent="0.25">
      <c r="A40" s="85"/>
      <c r="B40" s="96">
        <v>1984</v>
      </c>
      <c r="C40" s="208">
        <v>26</v>
      </c>
      <c r="D40" s="208">
        <v>4210</v>
      </c>
      <c r="E40" s="209">
        <v>17921</v>
      </c>
      <c r="F40" s="302">
        <f t="shared" si="31"/>
        <v>17984.157471266935</v>
      </c>
      <c r="G40" s="363">
        <f t="shared" si="21"/>
        <v>1.0035242157952644</v>
      </c>
      <c r="H40" s="210">
        <f t="shared" si="30"/>
        <v>1.5001774647728104E-2</v>
      </c>
      <c r="I40" s="308">
        <f t="shared" si="32"/>
        <v>17892.181837187047</v>
      </c>
      <c r="J40" s="370">
        <f t="shared" si="22"/>
        <v>0.99839193332889054</v>
      </c>
      <c r="K40" s="312">
        <f t="shared" si="33"/>
        <v>17890.886400000003</v>
      </c>
      <c r="L40" s="378">
        <f t="shared" si="23"/>
        <v>0.99831964734110834</v>
      </c>
      <c r="M40" s="314">
        <f t="shared" si="34"/>
        <v>17965.501670631085</v>
      </c>
      <c r="N40" s="382">
        <f t="shared" si="24"/>
        <v>1.002483213583566</v>
      </c>
      <c r="O40" s="342">
        <f t="shared" si="35"/>
        <v>17916.350892623552</v>
      </c>
      <c r="P40" s="389">
        <f t="shared" si="25"/>
        <v>0.99974057768113123</v>
      </c>
      <c r="Q40" s="343">
        <f t="shared" si="36"/>
        <v>17947.13</v>
      </c>
      <c r="R40" s="397">
        <f t="shared" si="26"/>
        <v>1.001458065956141</v>
      </c>
      <c r="S40" s="288">
        <f t="shared" si="37"/>
        <v>8.7116824234271265E-2</v>
      </c>
      <c r="T40" s="288">
        <f t="shared" si="38"/>
        <v>0.25277386244533595</v>
      </c>
      <c r="U40" s="288">
        <v>0.26</v>
      </c>
      <c r="V40" s="322">
        <v>0.28599999999999998</v>
      </c>
      <c r="W40" s="282">
        <f t="shared" si="39"/>
        <v>8.2956541235379849E-2</v>
      </c>
      <c r="X40" s="288">
        <f t="shared" si="40"/>
        <v>9.4925729155372437E-2</v>
      </c>
      <c r="Y40" s="288">
        <f t="shared" si="41"/>
        <v>3.2961075571939717E-2</v>
      </c>
      <c r="Z40" s="288">
        <f t="shared" si="27"/>
        <v>2.4338901137227059E-2</v>
      </c>
      <c r="AA40" s="288">
        <f t="shared" si="42"/>
        <v>5.8874552748563375E-2</v>
      </c>
      <c r="AB40" s="288">
        <f t="shared" si="43"/>
        <v>0.14012929262733081</v>
      </c>
      <c r="AC40" s="288">
        <v>0.32300000000000001</v>
      </c>
      <c r="AD40" s="288">
        <v>0.70799999999999996</v>
      </c>
      <c r="AE40" s="282">
        <f t="shared" si="44"/>
        <v>0.1116114245855287</v>
      </c>
      <c r="AF40" s="282">
        <f t="shared" si="45"/>
        <v>0.32384618164733092</v>
      </c>
      <c r="AG40" s="288">
        <v>0.38500000000000001</v>
      </c>
      <c r="AH40" s="288">
        <f t="shared" si="46"/>
        <v>0.34464332424049926</v>
      </c>
      <c r="AI40" s="212">
        <v>55338</v>
      </c>
      <c r="AJ40" s="212"/>
      <c r="AK40" s="212">
        <v>37381</v>
      </c>
      <c r="AL40" s="212">
        <v>6213</v>
      </c>
      <c r="AM40" s="212">
        <v>160566</v>
      </c>
      <c r="AN40" s="212">
        <v>143829</v>
      </c>
      <c r="AO40" s="212">
        <f t="shared" si="28"/>
        <v>13988</v>
      </c>
      <c r="AP40" s="327">
        <f t="shared" si="47"/>
        <v>26925</v>
      </c>
      <c r="AQ40" s="212">
        <v>13320</v>
      </c>
      <c r="AR40" s="212">
        <v>3908</v>
      </c>
      <c r="AS40" s="212">
        <v>1286</v>
      </c>
      <c r="AT40" s="327">
        <v>3193</v>
      </c>
      <c r="AU40" s="212">
        <v>3258</v>
      </c>
      <c r="AV40" s="212">
        <v>1129</v>
      </c>
      <c r="AW40" s="212">
        <v>22500</v>
      </c>
      <c r="AX40" s="212">
        <f t="shared" si="48"/>
        <v>1726</v>
      </c>
      <c r="AY40" s="212">
        <v>668</v>
      </c>
      <c r="AZ40" s="212">
        <v>1270</v>
      </c>
      <c r="BA40" s="214">
        <v>313</v>
      </c>
      <c r="BB40" s="212">
        <v>283</v>
      </c>
      <c r="BC40" s="212">
        <f t="shared" si="49"/>
        <v>5253</v>
      </c>
      <c r="BD40" s="212">
        <v>3032</v>
      </c>
      <c r="BE40" s="212">
        <v>314</v>
      </c>
      <c r="BF40" s="212">
        <v>1435</v>
      </c>
      <c r="BG40" s="212">
        <v>1511</v>
      </c>
      <c r="BH40" s="212">
        <v>3527</v>
      </c>
      <c r="BI40" s="214">
        <f t="shared" si="20"/>
        <v>1824</v>
      </c>
      <c r="BJ40" s="212">
        <v>985</v>
      </c>
      <c r="BK40" s="215"/>
    </row>
    <row r="41" spans="1:63" x14ac:dyDescent="0.25">
      <c r="A41" s="85"/>
      <c r="B41" s="96">
        <v>1983</v>
      </c>
      <c r="C41" s="208">
        <v>26</v>
      </c>
      <c r="D41" s="208">
        <v>4218</v>
      </c>
      <c r="E41" s="209">
        <v>18170</v>
      </c>
      <c r="F41" s="302">
        <f t="shared" si="31"/>
        <v>18395.774262490428</v>
      </c>
      <c r="G41" s="363">
        <f t="shared" si="21"/>
        <v>1.0124256611166993</v>
      </c>
      <c r="H41" s="210">
        <f t="shared" si="30"/>
        <v>5.3526378020490192E-2</v>
      </c>
      <c r="I41" s="308">
        <f t="shared" si="32"/>
        <v>18165.018895604724</v>
      </c>
      <c r="J41" s="370">
        <f t="shared" si="22"/>
        <v>0.99972586106795402</v>
      </c>
      <c r="K41" s="312">
        <f t="shared" si="33"/>
        <v>18212.312000000002</v>
      </c>
      <c r="L41" s="378">
        <f t="shared" si="23"/>
        <v>1.0023286736378647</v>
      </c>
      <c r="M41" s="314">
        <f t="shared" si="34"/>
        <v>18368.661006654762</v>
      </c>
      <c r="N41" s="382">
        <f t="shared" si="24"/>
        <v>1.0109334621163875</v>
      </c>
      <c r="O41" s="342">
        <f t="shared" si="35"/>
        <v>18173.885660377357</v>
      </c>
      <c r="P41" s="389">
        <f t="shared" si="25"/>
        <v>1.0002138503234648</v>
      </c>
      <c r="Q41" s="343">
        <f t="shared" si="36"/>
        <v>18185.691999999995</v>
      </c>
      <c r="R41" s="397">
        <f t="shared" si="26"/>
        <v>1.0008636213538797</v>
      </c>
      <c r="S41" s="288">
        <f t="shared" si="37"/>
        <v>8.8628085795224604E-2</v>
      </c>
      <c r="T41" s="288">
        <f t="shared" si="38"/>
        <v>0.25476510067114094</v>
      </c>
      <c r="U41" s="288">
        <v>0.26100000000000001</v>
      </c>
      <c r="V41" s="322">
        <v>0.28499999999999998</v>
      </c>
      <c r="W41" s="282">
        <f t="shared" si="39"/>
        <v>8.4163994645581053E-2</v>
      </c>
      <c r="X41" s="288">
        <f t="shared" si="40"/>
        <v>9.2366890380313205E-2</v>
      </c>
      <c r="Y41" s="288">
        <f t="shared" si="41"/>
        <v>3.7798657718120805E-2</v>
      </c>
      <c r="Z41" s="288">
        <f t="shared" si="27"/>
        <v>2.5097282321078353E-2</v>
      </c>
      <c r="AA41" s="288">
        <f t="shared" si="42"/>
        <v>5.9078299776286355E-2</v>
      </c>
      <c r="AB41" s="288">
        <f t="shared" si="43"/>
        <v>0.13520530461040375</v>
      </c>
      <c r="AC41" s="288">
        <v>0.32500000000000001</v>
      </c>
      <c r="AD41" s="288">
        <v>0.71399999999999997</v>
      </c>
      <c r="AE41" s="282">
        <f t="shared" si="44"/>
        <v>0.11312766553559754</v>
      </c>
      <c r="AF41" s="282">
        <f t="shared" si="45"/>
        <v>0.32519015659955258</v>
      </c>
      <c r="AG41" s="288">
        <v>0.38900000000000001</v>
      </c>
      <c r="AH41" s="288">
        <f t="shared" si="46"/>
        <v>0.34788158017619775</v>
      </c>
      <c r="AI41" s="212">
        <v>55875</v>
      </c>
      <c r="AJ41" s="212"/>
      <c r="AK41" s="212">
        <v>37443</v>
      </c>
      <c r="AL41" s="212">
        <v>6463</v>
      </c>
      <c r="AM41" s="212">
        <v>160615</v>
      </c>
      <c r="AN41" s="212">
        <v>143538</v>
      </c>
      <c r="AO41" s="212">
        <f t="shared" si="28"/>
        <v>14235</v>
      </c>
      <c r="AP41" s="327">
        <f t="shared" si="47"/>
        <v>26646</v>
      </c>
      <c r="AQ41" s="212">
        <v>13518</v>
      </c>
      <c r="AR41" s="212">
        <v>4031</v>
      </c>
      <c r="AS41" s="212">
        <v>1256</v>
      </c>
      <c r="AT41" s="327">
        <v>3296</v>
      </c>
      <c r="AU41" s="212">
        <v>3301</v>
      </c>
      <c r="AV41" s="212">
        <v>1076</v>
      </c>
      <c r="AW41" s="212">
        <v>21716</v>
      </c>
      <c r="AX41" s="212">
        <f t="shared" si="48"/>
        <v>1663</v>
      </c>
      <c r="AY41" s="212">
        <v>717</v>
      </c>
      <c r="AZ41" s="212">
        <v>1379</v>
      </c>
      <c r="BA41" s="214">
        <v>493</v>
      </c>
      <c r="BB41" s="212">
        <v>266</v>
      </c>
      <c r="BC41" s="212">
        <f t="shared" si="49"/>
        <v>5161</v>
      </c>
      <c r="BD41" s="212">
        <v>3325</v>
      </c>
      <c r="BE41" s="212">
        <v>321</v>
      </c>
      <c r="BF41" s="212">
        <v>1561</v>
      </c>
      <c r="BG41" s="212">
        <v>1619</v>
      </c>
      <c r="BH41" s="212">
        <v>3498</v>
      </c>
      <c r="BI41" s="214">
        <f t="shared" si="20"/>
        <v>2112</v>
      </c>
      <c r="BJ41" s="212">
        <v>1033</v>
      </c>
      <c r="BK41" s="215"/>
    </row>
    <row r="42" spans="1:63" x14ac:dyDescent="0.25">
      <c r="A42" s="85"/>
      <c r="B42" s="96">
        <v>1982</v>
      </c>
      <c r="C42" s="208">
        <v>26</v>
      </c>
      <c r="D42" s="208">
        <v>4214</v>
      </c>
      <c r="E42" s="209">
        <v>18110</v>
      </c>
      <c r="F42" s="302">
        <f t="shared" si="31"/>
        <v>18398.278056664327</v>
      </c>
      <c r="G42" s="363">
        <f t="shared" si="21"/>
        <v>1.0159181698875939</v>
      </c>
      <c r="H42" s="210">
        <f t="shared" si="30"/>
        <v>6.8409600537334331E-2</v>
      </c>
      <c r="I42" s="308">
        <f t="shared" si="32"/>
        <v>18155.550234403257</v>
      </c>
      <c r="J42" s="370">
        <f t="shared" si="22"/>
        <v>1.0025151979239788</v>
      </c>
      <c r="K42" s="312">
        <f t="shared" si="33"/>
        <v>18165.581600000001</v>
      </c>
      <c r="L42" s="378">
        <f t="shared" si="23"/>
        <v>1.0030691109884042</v>
      </c>
      <c r="M42" s="314">
        <f t="shared" si="34"/>
        <v>18422.897941897609</v>
      </c>
      <c r="N42" s="382">
        <f t="shared" si="24"/>
        <v>1.0172776334565217</v>
      </c>
      <c r="O42" s="342">
        <f t="shared" si="35"/>
        <v>18187.200718857279</v>
      </c>
      <c r="P42" s="389">
        <f t="shared" si="25"/>
        <v>1.0042628779048746</v>
      </c>
      <c r="Q42" s="343">
        <f t="shared" si="36"/>
        <v>18202.302000000007</v>
      </c>
      <c r="R42" s="397">
        <f t="shared" si="26"/>
        <v>1.0050967421314194</v>
      </c>
      <c r="S42" s="288">
        <f t="shared" si="37"/>
        <v>8.6770036746449494E-2</v>
      </c>
      <c r="T42" s="288">
        <f t="shared" si="38"/>
        <v>0.24948243860651056</v>
      </c>
      <c r="U42" s="288">
        <v>0.26100000000000001</v>
      </c>
      <c r="V42" s="322">
        <v>0.28399999999999997</v>
      </c>
      <c r="W42" s="282">
        <f t="shared" si="39"/>
        <v>8.2567782302115408E-2</v>
      </c>
      <c r="X42" s="288">
        <f t="shared" si="40"/>
        <v>9.0983723586521986E-2</v>
      </c>
      <c r="Y42" s="288">
        <f t="shared" si="41"/>
        <v>3.7032410051399199E-2</v>
      </c>
      <c r="Z42" s="288">
        <f t="shared" si="27"/>
        <v>2.4239000893832557E-2</v>
      </c>
      <c r="AA42" s="288">
        <f t="shared" si="42"/>
        <v>6.0304825813820677E-2</v>
      </c>
      <c r="AB42" s="288">
        <f t="shared" si="43"/>
        <v>0.13172236567682988</v>
      </c>
      <c r="AC42" s="288">
        <v>0.32400000000000001</v>
      </c>
      <c r="AD42" s="288">
        <v>0.71299999999999997</v>
      </c>
      <c r="AE42" s="282">
        <f t="shared" si="44"/>
        <v>0.11241185817856789</v>
      </c>
      <c r="AF42" s="282">
        <f t="shared" si="45"/>
        <v>0.32320816676185038</v>
      </c>
      <c r="AG42" s="288">
        <v>0.38900000000000001</v>
      </c>
      <c r="AH42" s="288">
        <f t="shared" si="46"/>
        <v>0.34780017876651109</v>
      </c>
      <c r="AI42" s="212">
        <v>56032</v>
      </c>
      <c r="AJ42" s="212"/>
      <c r="AK42" s="212">
        <v>37651</v>
      </c>
      <c r="AL42" s="212">
        <v>6316</v>
      </c>
      <c r="AM42" s="212">
        <v>161104</v>
      </c>
      <c r="AN42" s="212">
        <v>144149</v>
      </c>
      <c r="AO42" s="212">
        <f t="shared" si="28"/>
        <v>13979</v>
      </c>
      <c r="AP42" s="327">
        <f t="shared" si="47"/>
        <v>26992</v>
      </c>
      <c r="AQ42" s="212">
        <v>13302</v>
      </c>
      <c r="AR42" s="212">
        <v>3905</v>
      </c>
      <c r="AS42" s="212">
        <v>1221</v>
      </c>
      <c r="AT42" s="327">
        <v>3147</v>
      </c>
      <c r="AU42" s="212">
        <v>3379</v>
      </c>
      <c r="AV42" s="212">
        <v>1091</v>
      </c>
      <c r="AW42" s="212">
        <v>21221</v>
      </c>
      <c r="AX42" s="212">
        <f t="shared" si="48"/>
        <v>1646</v>
      </c>
      <c r="AY42" s="212">
        <v>677</v>
      </c>
      <c r="AZ42" s="212">
        <v>1319</v>
      </c>
      <c r="BA42" s="214">
        <v>457</v>
      </c>
      <c r="BB42" s="212">
        <v>256</v>
      </c>
      <c r="BC42" s="212">
        <f t="shared" si="49"/>
        <v>5098</v>
      </c>
      <c r="BD42" s="212">
        <v>3176</v>
      </c>
      <c r="BE42" s="212">
        <v>299</v>
      </c>
      <c r="BF42" s="212">
        <v>1740</v>
      </c>
      <c r="BG42" s="212">
        <v>1618</v>
      </c>
      <c r="BH42" s="212">
        <v>3452</v>
      </c>
      <c r="BI42" s="214">
        <f t="shared" si="20"/>
        <v>2075</v>
      </c>
      <c r="BJ42" s="212">
        <v>964</v>
      </c>
      <c r="BK42" s="215"/>
    </row>
    <row r="43" spans="1:63" x14ac:dyDescent="0.25">
      <c r="A43" s="85"/>
      <c r="B43" s="96">
        <v>1981</v>
      </c>
      <c r="C43" s="208">
        <v>26</v>
      </c>
      <c r="D43" s="208">
        <v>2788</v>
      </c>
      <c r="E43" s="209">
        <v>11147</v>
      </c>
      <c r="F43" s="302">
        <f t="shared" si="31"/>
        <v>11325.828961595242</v>
      </c>
      <c r="G43" s="363">
        <f t="shared" si="21"/>
        <v>1.0160427883372425</v>
      </c>
      <c r="H43" s="210">
        <f t="shared" si="30"/>
        <v>6.4142382207762444E-2</v>
      </c>
      <c r="I43" s="308">
        <f t="shared" si="32"/>
        <v>11138.002113144566</v>
      </c>
      <c r="J43" s="370">
        <f t="shared" si="22"/>
        <v>0.99919279744725631</v>
      </c>
      <c r="K43" s="312">
        <f t="shared" si="33"/>
        <v>11190.3544</v>
      </c>
      <c r="L43" s="378">
        <f t="shared" si="23"/>
        <v>1.0038893334529471</v>
      </c>
      <c r="M43" s="314">
        <f t="shared" si="34"/>
        <v>11253.123719881945</v>
      </c>
      <c r="N43" s="382">
        <f t="shared" si="24"/>
        <v>1.0095203839492191</v>
      </c>
      <c r="O43" s="342">
        <f t="shared" si="35"/>
        <v>11158.520288250851</v>
      </c>
      <c r="P43" s="389">
        <f t="shared" si="25"/>
        <v>1.0010334877770568</v>
      </c>
      <c r="Q43" s="343">
        <f t="shared" si="36"/>
        <v>11198.983999999999</v>
      </c>
      <c r="R43" s="397">
        <f t="shared" si="26"/>
        <v>1.0046634969049968</v>
      </c>
      <c r="S43" s="288">
        <f t="shared" si="37"/>
        <v>8.8127526158727765E-2</v>
      </c>
      <c r="T43" s="288">
        <f t="shared" si="38"/>
        <v>0.26802228732264921</v>
      </c>
      <c r="U43" s="288">
        <v>0.25600000000000001</v>
      </c>
      <c r="V43" s="322">
        <v>0.27900000000000003</v>
      </c>
      <c r="W43" s="282">
        <f t="shared" si="39"/>
        <v>8.37457031692668E-2</v>
      </c>
      <c r="X43" s="288">
        <f t="shared" si="40"/>
        <v>9.6760296398414616E-2</v>
      </c>
      <c r="Y43" s="288">
        <f t="shared" si="41"/>
        <v>4.0381411913378136E-2</v>
      </c>
      <c r="Z43" s="288">
        <f t="shared" si="27"/>
        <v>2.5157707853284479E-2</v>
      </c>
      <c r="AA43" s="288">
        <f t="shared" si="42"/>
        <v>5.1151703142052959E-2</v>
      </c>
      <c r="AB43" s="288">
        <f t="shared" si="43"/>
        <v>0.12500472179201449</v>
      </c>
      <c r="AC43" s="288">
        <v>0.32</v>
      </c>
      <c r="AD43" s="288">
        <v>0.68899999999999995</v>
      </c>
      <c r="AE43" s="282">
        <f t="shared" si="44"/>
        <v>0.10526763117138216</v>
      </c>
      <c r="AF43" s="282">
        <f t="shared" si="45"/>
        <v>0.32015049686943536</v>
      </c>
      <c r="AG43" s="288">
        <v>0.36899999999999999</v>
      </c>
      <c r="AH43" s="288">
        <f t="shared" si="46"/>
        <v>0.32880670872209422</v>
      </c>
      <c r="AI43" s="212">
        <v>34818</v>
      </c>
      <c r="AJ43" s="212"/>
      <c r="AK43" s="212">
        <v>24157</v>
      </c>
      <c r="AL43" s="212">
        <v>4000</v>
      </c>
      <c r="AM43" s="212">
        <v>105892</v>
      </c>
      <c r="AN43" s="212">
        <v>94467</v>
      </c>
      <c r="AO43" s="212">
        <f t="shared" si="28"/>
        <v>9332</v>
      </c>
      <c r="AP43" s="327">
        <f t="shared" si="47"/>
        <v>17717</v>
      </c>
      <c r="AQ43" s="212">
        <v>8868</v>
      </c>
      <c r="AR43" s="212">
        <v>2664</v>
      </c>
      <c r="AS43" s="212">
        <v>829</v>
      </c>
      <c r="AT43" s="327">
        <v>2208</v>
      </c>
      <c r="AU43" s="212">
        <v>1781</v>
      </c>
      <c r="AV43" s="212">
        <v>715</v>
      </c>
      <c r="AW43" s="212">
        <v>13237</v>
      </c>
      <c r="AX43" s="212">
        <f t="shared" si="48"/>
        <v>1065</v>
      </c>
      <c r="AY43" s="212">
        <v>464</v>
      </c>
      <c r="AZ43" s="212">
        <v>895</v>
      </c>
      <c r="BA43" s="214">
        <v>307</v>
      </c>
      <c r="BB43" s="212">
        <v>181</v>
      </c>
      <c r="BC43" s="212">
        <f t="shared" si="49"/>
        <v>3369</v>
      </c>
      <c r="BD43" s="212">
        <v>2021</v>
      </c>
      <c r="BE43" s="212">
        <v>169</v>
      </c>
      <c r="BF43" s="212">
        <v>1252</v>
      </c>
      <c r="BG43" s="212">
        <v>1099</v>
      </c>
      <c r="BH43" s="212">
        <v>2304</v>
      </c>
      <c r="BI43" s="214">
        <f t="shared" si="20"/>
        <v>1406</v>
      </c>
      <c r="BJ43" s="212">
        <v>659</v>
      </c>
      <c r="BK43" s="215"/>
    </row>
    <row r="44" spans="1:63" x14ac:dyDescent="0.25">
      <c r="A44" s="85"/>
      <c r="B44" s="96">
        <v>1980</v>
      </c>
      <c r="C44" s="208">
        <v>26</v>
      </c>
      <c r="D44" s="208">
        <v>4210</v>
      </c>
      <c r="E44" s="209">
        <v>18053</v>
      </c>
      <c r="F44" s="302">
        <f t="shared" si="31"/>
        <v>18318.303593418023</v>
      </c>
      <c r="G44" s="363">
        <f t="shared" si="21"/>
        <v>1.0146958175050143</v>
      </c>
      <c r="H44" s="210">
        <f t="shared" si="30"/>
        <v>6.301748062185808E-2</v>
      </c>
      <c r="I44" s="308">
        <f t="shared" si="32"/>
        <v>18139.338638816513</v>
      </c>
      <c r="J44" s="370">
        <f t="shared" si="22"/>
        <v>1.0047825092126801</v>
      </c>
      <c r="K44" s="312">
        <f t="shared" si="33"/>
        <v>18206.121599999999</v>
      </c>
      <c r="L44" s="378">
        <f t="shared" si="23"/>
        <v>1.0084817814213702</v>
      </c>
      <c r="M44" s="314">
        <f t="shared" si="34"/>
        <v>18254.677098759508</v>
      </c>
      <c r="N44" s="382">
        <f t="shared" si="24"/>
        <v>1.0111713897279957</v>
      </c>
      <c r="O44" s="342">
        <f t="shared" si="35"/>
        <v>18230.21953842145</v>
      </c>
      <c r="P44" s="389">
        <f t="shared" si="25"/>
        <v>1.0098166254041683</v>
      </c>
      <c r="Q44" s="343">
        <f t="shared" si="36"/>
        <v>18215.034</v>
      </c>
      <c r="R44" s="397">
        <f t="shared" si="26"/>
        <v>1.0089754611421924</v>
      </c>
      <c r="S44" s="288">
        <f t="shared" si="37"/>
        <v>8.5894175299299047E-2</v>
      </c>
      <c r="T44" s="288">
        <f t="shared" si="38"/>
        <v>0.24770133447819398</v>
      </c>
      <c r="U44" s="288">
        <v>0.26500000000000001</v>
      </c>
      <c r="V44" s="322">
        <v>0.28699999999999998</v>
      </c>
      <c r="W44" s="282">
        <f t="shared" si="39"/>
        <v>8.1818745735376217E-2</v>
      </c>
      <c r="X44" s="288">
        <f t="shared" si="40"/>
        <v>9.2858931701906913E-2</v>
      </c>
      <c r="Y44" s="288">
        <f t="shared" si="41"/>
        <v>3.6206218024399842E-2</v>
      </c>
      <c r="Z44" s="288">
        <f t="shared" si="27"/>
        <v>2.5519508715340238E-2</v>
      </c>
      <c r="AA44" s="288">
        <f t="shared" si="42"/>
        <v>5.5221637866265966E-2</v>
      </c>
      <c r="AB44" s="288">
        <f t="shared" si="43"/>
        <v>0.12537683766515725</v>
      </c>
      <c r="AC44" s="288">
        <v>0.32600000000000001</v>
      </c>
      <c r="AD44" s="288">
        <v>0.71399999999999997</v>
      </c>
      <c r="AE44" s="282">
        <f t="shared" si="44"/>
        <v>0.11198436821537125</v>
      </c>
      <c r="AF44" s="282">
        <f t="shared" si="45"/>
        <v>0.32294014525419484</v>
      </c>
      <c r="AG44" s="288">
        <v>0.38800000000000001</v>
      </c>
      <c r="AH44" s="288">
        <f t="shared" si="46"/>
        <v>0.34676508901432912</v>
      </c>
      <c r="AI44" s="212">
        <v>55902</v>
      </c>
      <c r="AJ44" s="212"/>
      <c r="AK44" s="212">
        <v>38144</v>
      </c>
      <c r="AL44" s="212">
        <v>6345</v>
      </c>
      <c r="AM44" s="212">
        <v>161210</v>
      </c>
      <c r="AN44" s="212">
        <v>144160</v>
      </c>
      <c r="AO44" s="212">
        <f t="shared" si="28"/>
        <v>13847</v>
      </c>
      <c r="AP44" s="327">
        <f t="shared" si="47"/>
        <v>27636</v>
      </c>
      <c r="AQ44" s="212">
        <v>13190</v>
      </c>
      <c r="AR44" s="212">
        <v>4114</v>
      </c>
      <c r="AS44" s="212">
        <v>1296</v>
      </c>
      <c r="AT44" s="327">
        <v>3362</v>
      </c>
      <c r="AU44" s="212">
        <v>3087</v>
      </c>
      <c r="AV44" s="212">
        <v>1031</v>
      </c>
      <c r="AW44" s="212">
        <v>20212</v>
      </c>
      <c r="AX44" s="212">
        <f t="shared" si="48"/>
        <v>1582</v>
      </c>
      <c r="AY44" s="212">
        <v>657</v>
      </c>
      <c r="AZ44" s="212">
        <v>1435</v>
      </c>
      <c r="BA44" s="214">
        <v>414</v>
      </c>
      <c r="BB44" s="212">
        <v>257</v>
      </c>
      <c r="BC44" s="212">
        <f t="shared" si="49"/>
        <v>5191</v>
      </c>
      <c r="BD44" s="212">
        <v>3294</v>
      </c>
      <c r="BE44" s="212">
        <v>294</v>
      </c>
      <c r="BF44" s="212">
        <v>1883</v>
      </c>
      <c r="BG44" s="212">
        <v>1610</v>
      </c>
      <c r="BH44" s="212">
        <v>3609</v>
      </c>
      <c r="BI44" s="214">
        <f t="shared" si="20"/>
        <v>2024</v>
      </c>
      <c r="BJ44" s="212">
        <v>1076</v>
      </c>
      <c r="BK44" s="215"/>
    </row>
    <row r="45" spans="1:63" x14ac:dyDescent="0.25">
      <c r="A45" s="85"/>
      <c r="B45" s="96">
        <v>1979</v>
      </c>
      <c r="C45" s="208">
        <v>26</v>
      </c>
      <c r="D45" s="208">
        <v>4196</v>
      </c>
      <c r="E45" s="209">
        <v>18713</v>
      </c>
      <c r="F45" s="302">
        <f t="shared" si="31"/>
        <v>18830.465435571961</v>
      </c>
      <c r="G45" s="363">
        <f t="shared" si="21"/>
        <v>1.0062772102587485</v>
      </c>
      <c r="H45" s="210">
        <f t="shared" si="30"/>
        <v>2.7994622395605642E-2</v>
      </c>
      <c r="I45" s="308">
        <f t="shared" si="32"/>
        <v>18612.455540950672</v>
      </c>
      <c r="J45" s="370">
        <f t="shared" si="22"/>
        <v>0.99462702618236909</v>
      </c>
      <c r="K45" s="312">
        <f t="shared" si="33"/>
        <v>18669.692800000001</v>
      </c>
      <c r="L45" s="378">
        <f t="shared" si="23"/>
        <v>0.99768571581253673</v>
      </c>
      <c r="M45" s="314">
        <f t="shared" si="34"/>
        <v>18797.215932068822</v>
      </c>
      <c r="N45" s="382">
        <f t="shared" si="24"/>
        <v>1.0045003971607345</v>
      </c>
      <c r="O45" s="342">
        <f t="shared" si="35"/>
        <v>18704.312721864339</v>
      </c>
      <c r="P45" s="389">
        <f t="shared" si="25"/>
        <v>0.9995357624039084</v>
      </c>
      <c r="Q45" s="343">
        <f t="shared" si="36"/>
        <v>18684.77</v>
      </c>
      <c r="R45" s="397">
        <f t="shared" si="26"/>
        <v>0.99849142307486771</v>
      </c>
      <c r="S45" s="288">
        <f t="shared" si="37"/>
        <v>8.9507289029667411E-2</v>
      </c>
      <c r="T45" s="288">
        <f t="shared" si="38"/>
        <v>0.25292034462709445</v>
      </c>
      <c r="U45" s="288">
        <v>0.26500000000000001</v>
      </c>
      <c r="V45" s="322">
        <v>0.28599999999999998</v>
      </c>
      <c r="W45" s="282">
        <f t="shared" si="39"/>
        <v>8.4805896070533363E-2</v>
      </c>
      <c r="X45" s="288">
        <f t="shared" si="40"/>
        <v>9.3116267596948396E-2</v>
      </c>
      <c r="Y45" s="288">
        <f t="shared" si="41"/>
        <v>3.5643180576845145E-2</v>
      </c>
      <c r="Z45" s="288">
        <f t="shared" si="27"/>
        <v>2.5570838893115014E-2</v>
      </c>
      <c r="AA45" s="288">
        <f t="shared" si="42"/>
        <v>6.0485931250770827E-2</v>
      </c>
      <c r="AB45" s="288">
        <f t="shared" si="43"/>
        <v>0.12492361795258701</v>
      </c>
      <c r="AC45" s="288">
        <v>0.33</v>
      </c>
      <c r="AD45" s="288">
        <v>0.72699999999999998</v>
      </c>
      <c r="AE45" s="282">
        <f t="shared" si="44"/>
        <v>0.11668059210116101</v>
      </c>
      <c r="AF45" s="282">
        <f t="shared" si="45"/>
        <v>0.32970382507884488</v>
      </c>
      <c r="AG45" s="288">
        <v>0.39700000000000002</v>
      </c>
      <c r="AH45" s="288">
        <f t="shared" si="46"/>
        <v>0.35389517265460352</v>
      </c>
      <c r="AI45" s="212">
        <v>56757</v>
      </c>
      <c r="AJ45" s="212"/>
      <c r="AK45" s="212">
        <v>37911</v>
      </c>
      <c r="AL45" s="212">
        <v>6415</v>
      </c>
      <c r="AM45" s="212">
        <v>160378</v>
      </c>
      <c r="AN45" s="212">
        <v>142792</v>
      </c>
      <c r="AO45" s="212">
        <f t="shared" si="28"/>
        <v>14355</v>
      </c>
      <c r="AP45" s="327">
        <f t="shared" si="47"/>
        <v>26997</v>
      </c>
      <c r="AQ45" s="212">
        <v>13601</v>
      </c>
      <c r="AR45" s="212">
        <v>4101</v>
      </c>
      <c r="AS45" s="212">
        <v>1314</v>
      </c>
      <c r="AT45" s="327">
        <v>3326</v>
      </c>
      <c r="AU45" s="212">
        <v>3433</v>
      </c>
      <c r="AV45" s="212">
        <v>1146</v>
      </c>
      <c r="AW45" s="212">
        <v>20035</v>
      </c>
      <c r="AX45" s="212">
        <f t="shared" si="48"/>
        <v>1654</v>
      </c>
      <c r="AY45" s="212">
        <v>754</v>
      </c>
      <c r="AZ45" s="212">
        <v>1366</v>
      </c>
      <c r="BA45" s="214">
        <v>426</v>
      </c>
      <c r="BB45" s="212">
        <v>166</v>
      </c>
      <c r="BC45" s="212">
        <f t="shared" si="49"/>
        <v>5285</v>
      </c>
      <c r="BD45" s="212">
        <v>2982</v>
      </c>
      <c r="BE45" s="212">
        <v>342</v>
      </c>
      <c r="BF45" s="212">
        <v>1896</v>
      </c>
      <c r="BG45" s="212">
        <v>1597</v>
      </c>
      <c r="BH45" s="212">
        <v>3631</v>
      </c>
      <c r="BI45" s="214">
        <f t="shared" si="20"/>
        <v>2023</v>
      </c>
      <c r="BJ45" s="212">
        <v>1066</v>
      </c>
      <c r="BK45" s="215"/>
    </row>
    <row r="46" spans="1:63" s="27" customFormat="1" x14ac:dyDescent="0.25">
      <c r="A46" s="85"/>
      <c r="B46" s="96">
        <v>1978</v>
      </c>
      <c r="C46" s="208">
        <v>26</v>
      </c>
      <c r="D46" s="208">
        <v>4204</v>
      </c>
      <c r="E46" s="209">
        <v>17251</v>
      </c>
      <c r="F46" s="302">
        <f t="shared" si="31"/>
        <v>17802.183836498152</v>
      </c>
      <c r="G46" s="362">
        <f t="shared" si="21"/>
        <v>1.031950833951548</v>
      </c>
      <c r="H46" s="210">
        <f t="shared" si="30"/>
        <v>0.13110938070840919</v>
      </c>
      <c r="I46" s="308">
        <f t="shared" si="32"/>
        <v>17416.462635941174</v>
      </c>
      <c r="J46" s="370">
        <f t="shared" si="22"/>
        <v>1.0095914808382804</v>
      </c>
      <c r="K46" s="312">
        <f t="shared" si="33"/>
        <v>17438.823200000003</v>
      </c>
      <c r="L46" s="378">
        <f t="shared" si="23"/>
        <v>1.0108876702799838</v>
      </c>
      <c r="M46" s="314">
        <f t="shared" si="34"/>
        <v>17791.150601086949</v>
      </c>
      <c r="N46" s="383">
        <f t="shared" si="24"/>
        <v>1.0313112631781896</v>
      </c>
      <c r="O46" s="342">
        <f t="shared" si="35"/>
        <v>17467.934088021862</v>
      </c>
      <c r="P46" s="389">
        <f t="shared" si="25"/>
        <v>1.0125751601658954</v>
      </c>
      <c r="Q46" s="343">
        <f t="shared" si="36"/>
        <v>17519.385999999999</v>
      </c>
      <c r="R46" s="397">
        <f t="shared" si="26"/>
        <v>1.0155577067996058</v>
      </c>
      <c r="S46" s="288">
        <f t="shared" si="37"/>
        <v>9.0067340067340074E-2</v>
      </c>
      <c r="T46" s="288">
        <f t="shared" si="38"/>
        <v>0.26749001902914071</v>
      </c>
      <c r="U46" s="288">
        <v>0.25800000000000001</v>
      </c>
      <c r="V46" s="322">
        <v>0.28000000000000003</v>
      </c>
      <c r="W46" s="282">
        <f t="shared" si="39"/>
        <v>8.5217850143223278E-2</v>
      </c>
      <c r="X46" s="288">
        <f t="shared" si="40"/>
        <v>9.7776202380508187E-2</v>
      </c>
      <c r="Y46" s="288">
        <f t="shared" si="41"/>
        <v>3.9009738442595428E-2</v>
      </c>
      <c r="Z46" s="288">
        <f t="shared" si="27"/>
        <v>2.4096688275792755E-2</v>
      </c>
      <c r="AA46" s="288">
        <f t="shared" si="42"/>
        <v>5.5147196000149251E-2</v>
      </c>
      <c r="AB46" s="288">
        <f t="shared" si="43"/>
        <v>0.12599879390924168</v>
      </c>
      <c r="AC46" s="288">
        <v>0.32300000000000001</v>
      </c>
      <c r="AD46" s="288">
        <v>0.70199999999999996</v>
      </c>
      <c r="AE46" s="282">
        <f t="shared" si="44"/>
        <v>0.10836599829137143</v>
      </c>
      <c r="AF46" s="282">
        <f t="shared" si="45"/>
        <v>0.32183500615648669</v>
      </c>
      <c r="AG46" s="288">
        <v>0.379</v>
      </c>
      <c r="AH46" s="288">
        <f t="shared" si="46"/>
        <v>0.33671290014573596</v>
      </c>
      <c r="AI46" s="212">
        <v>53602</v>
      </c>
      <c r="AJ46" s="212"/>
      <c r="AK46" s="212">
        <v>36508</v>
      </c>
      <c r="AL46" s="212">
        <v>6186</v>
      </c>
      <c r="AM46" s="212">
        <v>159192</v>
      </c>
      <c r="AN46" s="212">
        <v>141567</v>
      </c>
      <c r="AO46" s="212">
        <f t="shared" si="28"/>
        <v>14338</v>
      </c>
      <c r="AP46" s="327">
        <f t="shared" si="47"/>
        <v>26346</v>
      </c>
      <c r="AQ46" s="212">
        <v>13566</v>
      </c>
      <c r="AR46" s="212">
        <v>3836</v>
      </c>
      <c r="AS46" s="212">
        <v>1274</v>
      </c>
      <c r="AT46" s="327">
        <v>3076</v>
      </c>
      <c r="AU46" s="212">
        <v>2956</v>
      </c>
      <c r="AV46" s="212">
        <v>1054</v>
      </c>
      <c r="AW46" s="212">
        <v>20058</v>
      </c>
      <c r="AX46" s="212">
        <f t="shared" si="48"/>
        <v>1623</v>
      </c>
      <c r="AY46" s="212">
        <v>772</v>
      </c>
      <c r="AZ46" s="212">
        <v>1338</v>
      </c>
      <c r="BA46" s="214">
        <v>475</v>
      </c>
      <c r="BB46" s="212">
        <v>273</v>
      </c>
      <c r="BC46" s="212">
        <f t="shared" si="49"/>
        <v>5241</v>
      </c>
      <c r="BD46" s="212">
        <v>3004</v>
      </c>
      <c r="BE46" s="212">
        <v>296</v>
      </c>
      <c r="BF46" s="212">
        <v>1986</v>
      </c>
      <c r="BG46" s="212">
        <v>1616</v>
      </c>
      <c r="BH46" s="212">
        <v>3618</v>
      </c>
      <c r="BI46" s="214">
        <f t="shared" si="20"/>
        <v>2091</v>
      </c>
      <c r="BJ46" s="212">
        <v>1020</v>
      </c>
      <c r="BK46" s="215"/>
    </row>
    <row r="47" spans="1:63" x14ac:dyDescent="0.25">
      <c r="A47" s="85"/>
      <c r="B47" s="96">
        <v>1977</v>
      </c>
      <c r="C47" s="208">
        <v>26</v>
      </c>
      <c r="D47" s="208">
        <v>4206</v>
      </c>
      <c r="E47" s="209">
        <v>18803</v>
      </c>
      <c r="F47" s="302">
        <f t="shared" si="31"/>
        <v>19205.037333929755</v>
      </c>
      <c r="G47" s="362">
        <f t="shared" si="21"/>
        <v>1.0213815526208454</v>
      </c>
      <c r="H47" s="210">
        <f t="shared" si="30"/>
        <v>9.5586622427426257E-2</v>
      </c>
      <c r="I47" s="308">
        <f t="shared" si="32"/>
        <v>18935.165793773667</v>
      </c>
      <c r="J47" s="370">
        <f t="shared" si="22"/>
        <v>1.0070289737687426</v>
      </c>
      <c r="K47" s="312">
        <f t="shared" si="33"/>
        <v>18972.882399999999</v>
      </c>
      <c r="L47" s="378">
        <f t="shared" si="23"/>
        <v>1.0090348561399776</v>
      </c>
      <c r="M47" s="314">
        <f t="shared" si="34"/>
        <v>19194.344787728125</v>
      </c>
      <c r="N47" s="383">
        <f t="shared" si="24"/>
        <v>1.0208128909072023</v>
      </c>
      <c r="O47" s="342">
        <f t="shared" si="35"/>
        <v>18981.932866182098</v>
      </c>
      <c r="P47" s="389">
        <f t="shared" si="25"/>
        <v>1.009516187107488</v>
      </c>
      <c r="Q47" s="343">
        <f t="shared" si="36"/>
        <v>18951.954000000005</v>
      </c>
      <c r="R47" s="397">
        <f t="shared" si="26"/>
        <v>1.0079218209860132</v>
      </c>
      <c r="S47" s="288">
        <f t="shared" si="37"/>
        <v>9.0054287606702699E-2</v>
      </c>
      <c r="T47" s="288">
        <f t="shared" si="38"/>
        <v>0.25191341991341992</v>
      </c>
      <c r="U47" s="288">
        <v>0.26400000000000001</v>
      </c>
      <c r="V47" s="322">
        <v>0.28699999999999998</v>
      </c>
      <c r="W47" s="282">
        <f t="shared" si="39"/>
        <v>8.5157879750165588E-2</v>
      </c>
      <c r="X47" s="288">
        <f t="shared" si="40"/>
        <v>9.3593073593073589E-2</v>
      </c>
      <c r="Y47" s="288">
        <f t="shared" si="41"/>
        <v>3.8857142857142854E-2</v>
      </c>
      <c r="Z47" s="288">
        <f t="shared" si="27"/>
        <v>2.4042538703906602E-2</v>
      </c>
      <c r="AA47" s="288">
        <f t="shared" si="42"/>
        <v>6.30995670995671E-2</v>
      </c>
      <c r="AB47" s="288">
        <f t="shared" si="43"/>
        <v>0.13446241651036542</v>
      </c>
      <c r="AC47" s="288">
        <v>0.32900000000000001</v>
      </c>
      <c r="AD47" s="288">
        <v>0.73</v>
      </c>
      <c r="AE47" s="282">
        <f t="shared" si="44"/>
        <v>0.11639337158845413</v>
      </c>
      <c r="AF47" s="282">
        <f t="shared" si="45"/>
        <v>0.3255930735930736</v>
      </c>
      <c r="AG47" s="288">
        <v>0.40100000000000002</v>
      </c>
      <c r="AH47" s="288">
        <f t="shared" si="46"/>
        <v>0.357481104570187</v>
      </c>
      <c r="AI47" s="212">
        <v>57750</v>
      </c>
      <c r="AJ47" s="212"/>
      <c r="AK47" s="212">
        <v>38037</v>
      </c>
      <c r="AL47" s="212">
        <v>6441</v>
      </c>
      <c r="AM47" s="212">
        <v>161547</v>
      </c>
      <c r="AN47" s="212">
        <v>143975</v>
      </c>
      <c r="AO47" s="212">
        <f t="shared" si="28"/>
        <v>14548</v>
      </c>
      <c r="AP47" s="327">
        <f t="shared" si="47"/>
        <v>26782</v>
      </c>
      <c r="AQ47" s="212">
        <v>13757</v>
      </c>
      <c r="AR47" s="212">
        <v>3884</v>
      </c>
      <c r="AS47" s="212">
        <v>1231</v>
      </c>
      <c r="AT47" s="327">
        <v>3139</v>
      </c>
      <c r="AU47" s="212">
        <v>3644</v>
      </c>
      <c r="AV47" s="212">
        <v>1166</v>
      </c>
      <c r="AW47" s="212">
        <v>21722</v>
      </c>
      <c r="AX47" s="212">
        <f t="shared" si="48"/>
        <v>1695</v>
      </c>
      <c r="AY47" s="212">
        <v>791</v>
      </c>
      <c r="AZ47" s="212">
        <v>1297</v>
      </c>
      <c r="BA47" s="214">
        <v>464</v>
      </c>
      <c r="BB47" s="212">
        <v>235</v>
      </c>
      <c r="BC47" s="212">
        <f t="shared" si="49"/>
        <v>5405</v>
      </c>
      <c r="BD47" s="212">
        <v>3016</v>
      </c>
      <c r="BE47" s="212">
        <v>294</v>
      </c>
      <c r="BF47" s="212">
        <v>1764</v>
      </c>
      <c r="BG47" s="212">
        <v>1780</v>
      </c>
      <c r="BH47" s="212">
        <v>3710</v>
      </c>
      <c r="BI47" s="214">
        <f t="shared" si="20"/>
        <v>2244</v>
      </c>
      <c r="BJ47" s="212">
        <v>1170</v>
      </c>
      <c r="BK47" s="215"/>
    </row>
    <row r="48" spans="1:63" x14ac:dyDescent="0.25">
      <c r="A48" s="85"/>
      <c r="B48" s="96">
        <v>1976</v>
      </c>
      <c r="C48" s="208">
        <v>24</v>
      </c>
      <c r="D48" s="208">
        <v>3878</v>
      </c>
      <c r="E48" s="209">
        <v>15492</v>
      </c>
      <c r="F48" s="302">
        <f t="shared" si="31"/>
        <v>15613.304640815308</v>
      </c>
      <c r="G48" s="363">
        <f t="shared" si="21"/>
        <v>1.0078301472253619</v>
      </c>
      <c r="H48" s="210">
        <f t="shared" si="30"/>
        <v>3.128020650214227E-2</v>
      </c>
      <c r="I48" s="308">
        <f t="shared" si="32"/>
        <v>15308.547469950869</v>
      </c>
      <c r="J48" s="370">
        <f t="shared" si="22"/>
        <v>0.98815824102445571</v>
      </c>
      <c r="K48" s="312">
        <f t="shared" si="33"/>
        <v>15329.936000000002</v>
      </c>
      <c r="L48" s="378">
        <f t="shared" si="23"/>
        <v>0.98953885876581471</v>
      </c>
      <c r="M48" s="314">
        <f t="shared" si="34"/>
        <v>15574.571174359684</v>
      </c>
      <c r="N48" s="382">
        <f t="shared" si="24"/>
        <v>1.0053299234675759</v>
      </c>
      <c r="O48" s="342">
        <f t="shared" si="35"/>
        <v>15365.755805822086</v>
      </c>
      <c r="P48" s="389">
        <f t="shared" si="25"/>
        <v>0.99185100734715248</v>
      </c>
      <c r="Q48" s="343">
        <f t="shared" si="36"/>
        <v>15441.099999999999</v>
      </c>
      <c r="R48" s="397">
        <f t="shared" si="26"/>
        <v>0.99671443325587394</v>
      </c>
      <c r="S48" s="288">
        <f t="shared" si="37"/>
        <v>8.8582210388677737E-2</v>
      </c>
      <c r="T48" s="288">
        <f t="shared" si="38"/>
        <v>0.27540810953133227</v>
      </c>
      <c r="U48" s="288">
        <v>0.255</v>
      </c>
      <c r="V48" s="322">
        <v>0.28100000000000003</v>
      </c>
      <c r="W48" s="282">
        <f t="shared" si="39"/>
        <v>8.3948158235266218E-2</v>
      </c>
      <c r="X48" s="288">
        <f t="shared" si="40"/>
        <v>0.10506582411795681</v>
      </c>
      <c r="Y48" s="288">
        <f t="shared" si="41"/>
        <v>4.048446550816219E-2</v>
      </c>
      <c r="Z48" s="288">
        <f t="shared" si="27"/>
        <v>2.4606545937413196E-2</v>
      </c>
      <c r="AA48" s="288">
        <f t="shared" si="42"/>
        <v>4.7077409162717222E-2</v>
      </c>
      <c r="AB48" s="288">
        <f t="shared" si="43"/>
        <v>0.12699606376564163</v>
      </c>
      <c r="AC48" s="288">
        <v>0.32</v>
      </c>
      <c r="AD48" s="288">
        <v>0.68100000000000005</v>
      </c>
      <c r="AE48" s="282">
        <f t="shared" si="44"/>
        <v>0.10495721631674153</v>
      </c>
      <c r="AF48" s="282">
        <f t="shared" si="45"/>
        <v>0.32631911532385466</v>
      </c>
      <c r="AG48" s="288">
        <v>0.36099999999999999</v>
      </c>
      <c r="AH48" s="288">
        <f t="shared" si="46"/>
        <v>0.32163980406902298</v>
      </c>
      <c r="AI48" s="212">
        <v>47475</v>
      </c>
      <c r="AJ48" s="212"/>
      <c r="AK48" s="212">
        <v>33598</v>
      </c>
      <c r="AL48" s="212">
        <v>5240</v>
      </c>
      <c r="AM48" s="212">
        <v>147603</v>
      </c>
      <c r="AN48" s="212">
        <v>131525</v>
      </c>
      <c r="AO48" s="212">
        <f t="shared" si="28"/>
        <v>13075</v>
      </c>
      <c r="AP48" s="327">
        <f t="shared" si="47"/>
        <v>25157</v>
      </c>
      <c r="AQ48" s="212">
        <v>12391</v>
      </c>
      <c r="AR48" s="212">
        <v>3632</v>
      </c>
      <c r="AS48" s="212">
        <v>1183</v>
      </c>
      <c r="AT48" s="327">
        <v>2910</v>
      </c>
      <c r="AU48" s="212">
        <v>2235</v>
      </c>
      <c r="AV48" s="212">
        <v>1047</v>
      </c>
      <c r="AW48" s="212">
        <v>18745</v>
      </c>
      <c r="AX48" s="212">
        <f t="shared" si="48"/>
        <v>1529</v>
      </c>
      <c r="AY48" s="212">
        <v>684</v>
      </c>
      <c r="AZ48" s="212">
        <v>1156</v>
      </c>
      <c r="BA48" s="214">
        <v>379</v>
      </c>
      <c r="BB48" s="212">
        <v>176</v>
      </c>
      <c r="BC48" s="212">
        <f t="shared" si="49"/>
        <v>4988</v>
      </c>
      <c r="BD48" s="212">
        <v>3054</v>
      </c>
      <c r="BE48" s="212">
        <v>306</v>
      </c>
      <c r="BF48" s="212">
        <v>1793</v>
      </c>
      <c r="BG48" s="212">
        <v>1543</v>
      </c>
      <c r="BH48" s="212">
        <v>3459</v>
      </c>
      <c r="BI48" s="214">
        <f t="shared" si="20"/>
        <v>1922</v>
      </c>
      <c r="BJ48" s="212">
        <v>966</v>
      </c>
      <c r="BK48" s="215"/>
    </row>
    <row r="49" spans="1:63" x14ac:dyDescent="0.25">
      <c r="A49" s="85"/>
      <c r="B49" s="96">
        <v>1975</v>
      </c>
      <c r="C49" s="208">
        <v>24</v>
      </c>
      <c r="D49" s="208">
        <v>3868</v>
      </c>
      <c r="E49" s="209">
        <v>16295</v>
      </c>
      <c r="F49" s="302">
        <f t="shared" si="31"/>
        <v>16543.651341757599</v>
      </c>
      <c r="G49" s="363">
        <f t="shared" si="21"/>
        <v>1.0152593643300152</v>
      </c>
      <c r="H49" s="210">
        <f t="shared" si="30"/>
        <v>6.428421451851056E-2</v>
      </c>
      <c r="I49" s="308">
        <f t="shared" si="32"/>
        <v>16163.949816571234</v>
      </c>
      <c r="J49" s="370">
        <f t="shared" si="22"/>
        <v>0.99195764446586276</v>
      </c>
      <c r="K49" s="312">
        <f t="shared" si="33"/>
        <v>16217.056800000002</v>
      </c>
      <c r="L49" s="378">
        <f t="shared" si="23"/>
        <v>0.99521674133169702</v>
      </c>
      <c r="M49" s="314">
        <f t="shared" si="34"/>
        <v>16450.01693006793</v>
      </c>
      <c r="N49" s="382">
        <f t="shared" si="24"/>
        <v>1.0095131592554729</v>
      </c>
      <c r="O49" s="342">
        <f t="shared" si="35"/>
        <v>16257.94523984495</v>
      </c>
      <c r="P49" s="389">
        <f t="shared" si="25"/>
        <v>0.99772600428628111</v>
      </c>
      <c r="Q49" s="343">
        <f t="shared" si="36"/>
        <v>16277.07</v>
      </c>
      <c r="R49" s="397">
        <f t="shared" si="26"/>
        <v>0.99889966247315121</v>
      </c>
      <c r="S49" s="288">
        <f t="shared" si="37"/>
        <v>9.5294806322036296E-2</v>
      </c>
      <c r="T49" s="288">
        <f t="shared" si="38"/>
        <v>0.2880180583235043</v>
      </c>
      <c r="U49" s="288">
        <v>0.25800000000000001</v>
      </c>
      <c r="V49" s="322">
        <v>0.28199999999999997</v>
      </c>
      <c r="W49" s="282">
        <f t="shared" si="39"/>
        <v>9.0174468285527817E-2</v>
      </c>
      <c r="X49" s="288">
        <f t="shared" si="40"/>
        <v>0.11007849676658396</v>
      </c>
      <c r="Y49" s="288">
        <f t="shared" si="41"/>
        <v>3.5974295359336238E-2</v>
      </c>
      <c r="Z49" s="288">
        <f t="shared" si="27"/>
        <v>2.4834648742119322E-2</v>
      </c>
      <c r="AA49" s="288">
        <f t="shared" si="42"/>
        <v>5.4866392809208117E-2</v>
      </c>
      <c r="AB49" s="288">
        <f t="shared" si="43"/>
        <v>0.12972420150313207</v>
      </c>
      <c r="AC49" s="288">
        <v>0.32700000000000001</v>
      </c>
      <c r="AD49" s="288">
        <v>0.70099999999999996</v>
      </c>
      <c r="AE49" s="282">
        <f t="shared" si="44"/>
        <v>0.10963982694468555</v>
      </c>
      <c r="AF49" s="282">
        <f t="shared" si="45"/>
        <v>0.33137430349371622</v>
      </c>
      <c r="AG49" s="288">
        <v>0.374</v>
      </c>
      <c r="AH49" s="288">
        <f t="shared" si="46"/>
        <v>0.33086399816986606</v>
      </c>
      <c r="AI49" s="212">
        <v>49174</v>
      </c>
      <c r="AJ49" s="212"/>
      <c r="AK49" s="212">
        <v>33863</v>
      </c>
      <c r="AL49" s="212">
        <v>5443</v>
      </c>
      <c r="AM49" s="212">
        <v>148623</v>
      </c>
      <c r="AN49" s="212">
        <v>131473</v>
      </c>
      <c r="AO49" s="212">
        <f t="shared" si="28"/>
        <v>14163</v>
      </c>
      <c r="AP49" s="327">
        <f t="shared" si="47"/>
        <v>24835</v>
      </c>
      <c r="AQ49" s="212">
        <v>13402</v>
      </c>
      <c r="AR49" s="212">
        <v>3691</v>
      </c>
      <c r="AS49" s="212">
        <v>1087</v>
      </c>
      <c r="AT49" s="327">
        <v>3014</v>
      </c>
      <c r="AU49" s="212">
        <v>2698</v>
      </c>
      <c r="AV49" s="212">
        <v>1158</v>
      </c>
      <c r="AW49" s="212">
        <v>19280</v>
      </c>
      <c r="AX49" s="212">
        <f t="shared" si="48"/>
        <v>1703</v>
      </c>
      <c r="AY49" s="212">
        <v>761</v>
      </c>
      <c r="AZ49" s="212">
        <v>1338</v>
      </c>
      <c r="BA49" s="214">
        <v>394</v>
      </c>
      <c r="BB49" s="212">
        <v>204</v>
      </c>
      <c r="BC49" s="212">
        <f t="shared" si="49"/>
        <v>5413</v>
      </c>
      <c r="BD49" s="212">
        <v>2529</v>
      </c>
      <c r="BE49" s="212">
        <v>341</v>
      </c>
      <c r="BF49" s="212">
        <v>1873</v>
      </c>
      <c r="BG49" s="212">
        <v>1375</v>
      </c>
      <c r="BH49" s="212">
        <v>3710</v>
      </c>
      <c r="BI49" s="214">
        <f t="shared" si="20"/>
        <v>1769</v>
      </c>
      <c r="BJ49" s="212">
        <v>887</v>
      </c>
      <c r="BK49" s="215"/>
    </row>
    <row r="50" spans="1:63" x14ac:dyDescent="0.25">
      <c r="A50" s="85"/>
      <c r="B50" s="96">
        <v>1974</v>
      </c>
      <c r="C50" s="208">
        <v>24</v>
      </c>
      <c r="D50" s="208">
        <v>3890</v>
      </c>
      <c r="E50" s="209">
        <v>16046</v>
      </c>
      <c r="F50" s="302">
        <f t="shared" si="31"/>
        <v>16101.078403500993</v>
      </c>
      <c r="G50" s="363">
        <f t="shared" si="21"/>
        <v>1.0034325316902026</v>
      </c>
      <c r="H50" s="210">
        <f t="shared" si="30"/>
        <v>1.4158972622363203E-2</v>
      </c>
      <c r="I50" s="308">
        <f t="shared" si="32"/>
        <v>15830.031640961635</v>
      </c>
      <c r="J50" s="370">
        <f t="shared" si="22"/>
        <v>0.98654067312486826</v>
      </c>
      <c r="K50" s="312">
        <f t="shared" si="33"/>
        <v>15903.623200000002</v>
      </c>
      <c r="L50" s="378">
        <f t="shared" si="23"/>
        <v>0.99112695999002876</v>
      </c>
      <c r="M50" s="314">
        <f t="shared" si="34"/>
        <v>16051.43899325926</v>
      </c>
      <c r="N50" s="382">
        <f t="shared" si="24"/>
        <v>1.0003389625613399</v>
      </c>
      <c r="O50" s="342">
        <f t="shared" si="35"/>
        <v>15923.234348220463</v>
      </c>
      <c r="P50" s="389">
        <f t="shared" si="25"/>
        <v>0.99234914297771804</v>
      </c>
      <c r="Q50" s="343">
        <f t="shared" si="36"/>
        <v>15967.150000000009</v>
      </c>
      <c r="R50" s="397">
        <f t="shared" si="26"/>
        <v>0.995086002742117</v>
      </c>
      <c r="S50" s="288">
        <f t="shared" si="37"/>
        <v>9.2283817917987856E-2</v>
      </c>
      <c r="T50" s="288">
        <f t="shared" si="38"/>
        <v>0.28140363815142577</v>
      </c>
      <c r="U50" s="288">
        <v>0.25700000000000001</v>
      </c>
      <c r="V50" s="322">
        <v>0.28199999999999997</v>
      </c>
      <c r="W50" s="282">
        <f t="shared" si="39"/>
        <v>8.7084161874563332E-2</v>
      </c>
      <c r="X50" s="288">
        <f t="shared" si="40"/>
        <v>0.10668633235004917</v>
      </c>
      <c r="Y50" s="288">
        <f t="shared" si="41"/>
        <v>3.5725991478203871E-2</v>
      </c>
      <c r="Z50" s="288">
        <f t="shared" si="27"/>
        <v>2.5460848067931422E-2</v>
      </c>
      <c r="AA50" s="288">
        <f t="shared" si="42"/>
        <v>5.4264995083579154E-2</v>
      </c>
      <c r="AB50" s="288">
        <f t="shared" si="43"/>
        <v>0.13096549685602193</v>
      </c>
      <c r="AC50" s="288">
        <v>0.32400000000000001</v>
      </c>
      <c r="AD50" s="288">
        <v>0.69299999999999995</v>
      </c>
      <c r="AE50" s="282">
        <f t="shared" si="44"/>
        <v>0.10779545332401784</v>
      </c>
      <c r="AF50" s="282">
        <f t="shared" si="45"/>
        <v>0.32870370370370372</v>
      </c>
      <c r="AG50" s="288">
        <v>0.36899999999999999</v>
      </c>
      <c r="AH50" s="288">
        <f t="shared" si="46"/>
        <v>0.32794109743644867</v>
      </c>
      <c r="AI50" s="212">
        <v>48816</v>
      </c>
      <c r="AJ50" s="212"/>
      <c r="AK50" s="212">
        <v>33969</v>
      </c>
      <c r="AL50" s="212">
        <v>5206</v>
      </c>
      <c r="AM50" s="212">
        <v>148856</v>
      </c>
      <c r="AN50" s="212">
        <v>132256</v>
      </c>
      <c r="AO50" s="212">
        <f t="shared" si="28"/>
        <v>13737</v>
      </c>
      <c r="AP50" s="327">
        <f t="shared" si="47"/>
        <v>25267</v>
      </c>
      <c r="AQ50" s="212">
        <v>12963</v>
      </c>
      <c r="AR50" s="212">
        <v>3790</v>
      </c>
      <c r="AS50" s="212">
        <v>1104</v>
      </c>
      <c r="AT50" s="327">
        <v>3083</v>
      </c>
      <c r="AU50" s="212">
        <v>2649</v>
      </c>
      <c r="AV50" s="212">
        <v>1086</v>
      </c>
      <c r="AW50" s="212">
        <v>19495</v>
      </c>
      <c r="AX50" s="212">
        <f t="shared" si="48"/>
        <v>1613</v>
      </c>
      <c r="AY50" s="212">
        <v>774</v>
      </c>
      <c r="AZ50" s="212">
        <v>1353</v>
      </c>
      <c r="BA50" s="214">
        <v>363</v>
      </c>
      <c r="BB50" s="212">
        <v>186</v>
      </c>
      <c r="BC50" s="212">
        <f t="shared" si="49"/>
        <v>5208</v>
      </c>
      <c r="BD50" s="212">
        <v>2487</v>
      </c>
      <c r="BE50" s="212">
        <v>341</v>
      </c>
      <c r="BF50" s="212">
        <v>1734</v>
      </c>
      <c r="BG50" s="212">
        <v>1381</v>
      </c>
      <c r="BH50" s="212">
        <v>3595</v>
      </c>
      <c r="BI50" s="214">
        <f t="shared" si="20"/>
        <v>1744</v>
      </c>
      <c r="BJ50" s="212">
        <v>847</v>
      </c>
      <c r="BK50" s="215"/>
    </row>
    <row r="51" spans="1:63" x14ac:dyDescent="0.25">
      <c r="A51" s="85"/>
      <c r="B51" s="96">
        <v>1973</v>
      </c>
      <c r="C51" s="208">
        <v>24</v>
      </c>
      <c r="D51" s="208">
        <v>3886</v>
      </c>
      <c r="E51" s="209">
        <v>16376</v>
      </c>
      <c r="F51" s="302">
        <f t="shared" si="31"/>
        <v>16390.438849372396</v>
      </c>
      <c r="G51" s="363">
        <f t="shared" si="21"/>
        <v>1.0008817079489738</v>
      </c>
      <c r="H51" s="210">
        <f>(E51-F51)/D51</f>
        <v>-3.7156071467823884E-3</v>
      </c>
      <c r="I51" s="308">
        <f t="shared" si="32"/>
        <v>16237.379664833605</v>
      </c>
      <c r="J51" s="370">
        <f t="shared" si="22"/>
        <v>0.99153515295759675</v>
      </c>
      <c r="K51" s="312">
        <f t="shared" si="33"/>
        <v>16298.197600000001</v>
      </c>
      <c r="L51" s="378">
        <f t="shared" si="23"/>
        <v>0.99524899853444071</v>
      </c>
      <c r="M51" s="314">
        <f t="shared" si="34"/>
        <v>16385.126364599364</v>
      </c>
      <c r="N51" s="382">
        <f t="shared" si="24"/>
        <v>1.0005573012090476</v>
      </c>
      <c r="O51" s="342">
        <f t="shared" si="35"/>
        <v>16311.912143678126</v>
      </c>
      <c r="P51" s="389">
        <f t="shared" si="25"/>
        <v>0.99608647677565498</v>
      </c>
      <c r="Q51" s="343">
        <f t="shared" si="36"/>
        <v>16326.715999999999</v>
      </c>
      <c r="R51" s="397">
        <f t="shared" si="26"/>
        <v>0.99699047386419137</v>
      </c>
      <c r="S51" s="288">
        <f t="shared" si="37"/>
        <v>9.3114687993548176E-2</v>
      </c>
      <c r="T51" s="288">
        <f t="shared" si="38"/>
        <v>0.27643655227454111</v>
      </c>
      <c r="U51" s="288">
        <v>0.25700000000000001</v>
      </c>
      <c r="V51" s="322">
        <v>0.28100000000000003</v>
      </c>
      <c r="W51" s="282">
        <f t="shared" si="39"/>
        <v>8.8040592761853553E-2</v>
      </c>
      <c r="X51" s="288">
        <f t="shared" si="40"/>
        <v>0.10175578611332801</v>
      </c>
      <c r="Y51" s="288">
        <f t="shared" si="41"/>
        <v>3.1664006384676778E-2</v>
      </c>
      <c r="Z51" s="288">
        <f t="shared" si="27"/>
        <v>2.5733391579018113E-2</v>
      </c>
      <c r="AA51" s="288">
        <f t="shared" si="42"/>
        <v>6.189146049481245E-2</v>
      </c>
      <c r="AB51" s="288">
        <f t="shared" si="43"/>
        <v>0.13681911354548204</v>
      </c>
      <c r="AC51" s="288">
        <v>0.32500000000000001</v>
      </c>
      <c r="AD51" s="288">
        <v>0.70399999999999996</v>
      </c>
      <c r="AE51" s="282">
        <f t="shared" si="44"/>
        <v>0.11005746160825297</v>
      </c>
      <c r="AF51" s="282">
        <f t="shared" si="45"/>
        <v>0.32673583399840384</v>
      </c>
      <c r="AG51" s="288">
        <v>0.379</v>
      </c>
      <c r="AH51" s="288">
        <f t="shared" si="46"/>
        <v>0.33683927551329007</v>
      </c>
      <c r="AI51" s="212">
        <v>50120</v>
      </c>
      <c r="AJ51" s="212"/>
      <c r="AK51" s="212">
        <v>34010</v>
      </c>
      <c r="AL51" s="212">
        <v>5224</v>
      </c>
      <c r="AM51" s="212">
        <v>148795</v>
      </c>
      <c r="AN51" s="212">
        <v>132363</v>
      </c>
      <c r="AO51" s="212">
        <f t="shared" si="28"/>
        <v>13855</v>
      </c>
      <c r="AP51" s="327">
        <f t="shared" si="47"/>
        <v>24894</v>
      </c>
      <c r="AQ51" s="212">
        <v>13100</v>
      </c>
      <c r="AR51" s="212">
        <v>3829</v>
      </c>
      <c r="AS51" s="212">
        <v>1009</v>
      </c>
      <c r="AT51" s="327">
        <v>3129</v>
      </c>
      <c r="AU51" s="212">
        <v>3102</v>
      </c>
      <c r="AV51" s="212">
        <v>1199</v>
      </c>
      <c r="AW51" s="212">
        <v>20358</v>
      </c>
      <c r="AX51" s="212">
        <f t="shared" si="48"/>
        <v>1653</v>
      </c>
      <c r="AY51" s="212">
        <v>755</v>
      </c>
      <c r="AZ51" s="212">
        <v>1357</v>
      </c>
      <c r="BA51" s="214">
        <v>376</v>
      </c>
      <c r="BB51" s="212">
        <v>95</v>
      </c>
      <c r="BC51" s="212">
        <f t="shared" si="49"/>
        <v>5100</v>
      </c>
      <c r="BD51" s="212">
        <v>2033</v>
      </c>
      <c r="BE51" s="212">
        <v>359</v>
      </c>
      <c r="BF51" s="212">
        <v>1550</v>
      </c>
      <c r="BG51" s="212">
        <v>1211</v>
      </c>
      <c r="BH51" s="212">
        <v>3447</v>
      </c>
      <c r="BI51" s="214">
        <f t="shared" si="20"/>
        <v>1587</v>
      </c>
      <c r="BJ51" s="212">
        <v>790</v>
      </c>
      <c r="BK51" s="215"/>
    </row>
    <row r="52" spans="1:63" x14ac:dyDescent="0.25">
      <c r="A52" s="85"/>
      <c r="B52" s="96">
        <v>1972</v>
      </c>
      <c r="C52" s="208">
        <v>24</v>
      </c>
      <c r="D52" s="208">
        <v>3718</v>
      </c>
      <c r="E52" s="209">
        <v>13706</v>
      </c>
      <c r="F52" s="302">
        <f t="shared" si="31"/>
        <v>13762.749767934802</v>
      </c>
      <c r="G52" s="363">
        <f t="shared" si="21"/>
        <v>1.0041405054672992</v>
      </c>
      <c r="H52" s="210">
        <f>(F52-E52)/D52</f>
        <v>1.5263520154599688E-2</v>
      </c>
      <c r="I52" s="308">
        <f t="shared" si="32"/>
        <v>13751.284340514016</v>
      </c>
      <c r="J52" s="370">
        <f t="shared" si="22"/>
        <v>1.0033039793166507</v>
      </c>
      <c r="K52" s="312">
        <f t="shared" si="33"/>
        <v>13774.0376</v>
      </c>
      <c r="L52" s="378">
        <f t="shared" si="23"/>
        <v>1.0049640741281189</v>
      </c>
      <c r="M52" s="314">
        <f t="shared" si="34"/>
        <v>13785.960199513922</v>
      </c>
      <c r="N52" s="382">
        <f t="shared" si="24"/>
        <v>1.0058339558962441</v>
      </c>
      <c r="O52" s="342">
        <f t="shared" si="35"/>
        <v>13765.073870536704</v>
      </c>
      <c r="P52" s="389">
        <f t="shared" si="25"/>
        <v>1.004310073729513</v>
      </c>
      <c r="Q52" s="343">
        <f t="shared" si="36"/>
        <v>13816.936000000003</v>
      </c>
      <c r="R52" s="397">
        <f t="shared" si="26"/>
        <v>1.0080939734422882</v>
      </c>
      <c r="S52" s="288">
        <f t="shared" si="37"/>
        <v>8.9144490087515627E-2</v>
      </c>
      <c r="T52" s="288">
        <f t="shared" si="38"/>
        <v>0.28243549117247624</v>
      </c>
      <c r="U52" s="288">
        <v>0.24399999999999999</v>
      </c>
      <c r="V52" s="322">
        <v>0.27200000000000002</v>
      </c>
      <c r="W52" s="282">
        <f t="shared" si="39"/>
        <v>8.3779246293981063E-2</v>
      </c>
      <c r="X52" s="288">
        <f t="shared" si="40"/>
        <v>0.10495699411498416</v>
      </c>
      <c r="Y52" s="288">
        <f t="shared" si="41"/>
        <v>3.2005432322317791E-2</v>
      </c>
      <c r="Z52" s="288">
        <f t="shared" si="27"/>
        <v>2.4833005893909625E-2</v>
      </c>
      <c r="AA52" s="288">
        <f t="shared" si="42"/>
        <v>5.7356269805341781E-2</v>
      </c>
      <c r="AB52" s="288">
        <f t="shared" si="43"/>
        <v>0.14801214502589749</v>
      </c>
      <c r="AC52" s="288">
        <v>0.311</v>
      </c>
      <c r="AD52" s="288">
        <v>0.66400000000000003</v>
      </c>
      <c r="AE52" s="282">
        <f t="shared" si="44"/>
        <v>9.7917485265225937E-2</v>
      </c>
      <c r="AF52" s="282">
        <f t="shared" si="45"/>
        <v>0.3102308736985061</v>
      </c>
      <c r="AG52" s="288">
        <v>0.35399999999999998</v>
      </c>
      <c r="AH52" s="288">
        <f t="shared" si="46"/>
        <v>0.31562779067690661</v>
      </c>
      <c r="AI52" s="212">
        <v>44180</v>
      </c>
      <c r="AJ52" s="212"/>
      <c r="AK52" s="212">
        <v>30434</v>
      </c>
      <c r="AL52" s="212">
        <v>4652</v>
      </c>
      <c r="AM52" s="212">
        <v>139975</v>
      </c>
      <c r="AN52" s="212">
        <v>124828</v>
      </c>
      <c r="AO52" s="212">
        <f t="shared" si="28"/>
        <v>12478</v>
      </c>
      <c r="AP52" s="327">
        <f t="shared" si="47"/>
        <v>22502</v>
      </c>
      <c r="AQ52" s="212">
        <v>11727</v>
      </c>
      <c r="AR52" s="212">
        <v>3476</v>
      </c>
      <c r="AS52" s="212">
        <v>883</v>
      </c>
      <c r="AT52" s="327">
        <v>2797</v>
      </c>
      <c r="AU52" s="212">
        <v>2534</v>
      </c>
      <c r="AV52" s="212">
        <v>1069</v>
      </c>
      <c r="AW52" s="212">
        <v>20718</v>
      </c>
      <c r="AX52" s="212">
        <f t="shared" si="48"/>
        <v>1483</v>
      </c>
      <c r="AY52" s="212">
        <v>751</v>
      </c>
      <c r="AZ52" s="212">
        <v>1378</v>
      </c>
      <c r="BA52" s="214">
        <v>312</v>
      </c>
      <c r="BB52" s="212">
        <v>92</v>
      </c>
      <c r="BC52" s="212">
        <f t="shared" si="49"/>
        <v>4637</v>
      </c>
      <c r="BD52" s="212">
        <v>1805</v>
      </c>
      <c r="BE52" s="212">
        <v>322</v>
      </c>
      <c r="BF52" s="212">
        <v>1758</v>
      </c>
      <c r="BG52" s="212">
        <v>1102</v>
      </c>
      <c r="BH52" s="212">
        <v>3154</v>
      </c>
      <c r="BI52" s="214">
        <f t="shared" si="20"/>
        <v>1414</v>
      </c>
      <c r="BJ52" s="212">
        <v>746</v>
      </c>
      <c r="BK52" s="215"/>
    </row>
    <row r="53" spans="1:63" x14ac:dyDescent="0.25">
      <c r="A53" s="85"/>
      <c r="B53" s="96">
        <v>1971</v>
      </c>
      <c r="C53" s="208">
        <v>24</v>
      </c>
      <c r="D53" s="208">
        <v>3876</v>
      </c>
      <c r="E53" s="209">
        <v>15073</v>
      </c>
      <c r="F53" s="302">
        <f t="shared" si="31"/>
        <v>15088.0617868052</v>
      </c>
      <c r="G53" s="363">
        <f t="shared" si="21"/>
        <v>1.0009992560741192</v>
      </c>
      <c r="H53" s="210">
        <f>(E53-F53)/D53</f>
        <v>-3.8859099084622077E-3</v>
      </c>
      <c r="I53" s="308">
        <f t="shared" si="32"/>
        <v>15090.43437445324</v>
      </c>
      <c r="J53" s="370">
        <f t="shared" si="22"/>
        <v>1.0011566625391919</v>
      </c>
      <c r="K53" s="312">
        <f t="shared" si="33"/>
        <v>15136.792800000001</v>
      </c>
      <c r="L53" s="378">
        <f t="shared" si="23"/>
        <v>1.0042322563524182</v>
      </c>
      <c r="M53" s="314">
        <f t="shared" si="34"/>
        <v>15038.42229940765</v>
      </c>
      <c r="N53" s="382">
        <f t="shared" si="24"/>
        <v>0.99770598417087841</v>
      </c>
      <c r="O53" s="342">
        <f t="shared" si="35"/>
        <v>15138.458702842729</v>
      </c>
      <c r="P53" s="389">
        <f t="shared" si="25"/>
        <v>1.0043427786666708</v>
      </c>
      <c r="Q53" s="343">
        <f t="shared" si="36"/>
        <v>15192.582000000006</v>
      </c>
      <c r="R53" s="397">
        <f t="shared" si="26"/>
        <v>1.0079335235188751</v>
      </c>
      <c r="S53" s="288">
        <f t="shared" si="37"/>
        <v>9.1040452578127665E-2</v>
      </c>
      <c r="T53" s="288">
        <f t="shared" si="38"/>
        <v>0.28012079776859677</v>
      </c>
      <c r="U53" s="288">
        <v>0.249</v>
      </c>
      <c r="V53" s="322">
        <v>0.27600000000000002</v>
      </c>
      <c r="W53" s="282">
        <f t="shared" si="39"/>
        <v>8.5444569403264836E-2</v>
      </c>
      <c r="X53" s="288">
        <f t="shared" si="40"/>
        <v>9.9721074596816478E-2</v>
      </c>
      <c r="Y53" s="288">
        <f t="shared" si="41"/>
        <v>2.7724765639745821E-2</v>
      </c>
      <c r="Z53" s="288">
        <f t="shared" si="27"/>
        <v>2.5471151552329346E-2</v>
      </c>
      <c r="AA53" s="288">
        <f t="shared" si="42"/>
        <v>6.0042363106348175E-2</v>
      </c>
      <c r="AB53" s="288">
        <f t="shared" si="43"/>
        <v>0.14283474763998227</v>
      </c>
      <c r="AC53" s="288">
        <v>0.317</v>
      </c>
      <c r="AD53" s="288">
        <v>0.68200000000000005</v>
      </c>
      <c r="AE53" s="282">
        <f t="shared" si="44"/>
        <v>0.1027365981665133</v>
      </c>
      <c r="AF53" s="282">
        <f t="shared" si="45"/>
        <v>0.31610846632971917</v>
      </c>
      <c r="AG53" s="288">
        <v>0.36499999999999999</v>
      </c>
      <c r="AH53" s="288">
        <f t="shared" si="46"/>
        <v>0.32500425995978599</v>
      </c>
      <c r="AI53" s="212">
        <v>47683</v>
      </c>
      <c r="AJ53" s="212"/>
      <c r="AK53" s="212">
        <v>32547</v>
      </c>
      <c r="AL53" s="212">
        <v>4931</v>
      </c>
      <c r="AM53" s="212">
        <v>146715</v>
      </c>
      <c r="AN53" s="212">
        <v>130544</v>
      </c>
      <c r="AO53" s="212">
        <f t="shared" si="28"/>
        <v>13357</v>
      </c>
      <c r="AP53" s="327">
        <f t="shared" si="47"/>
        <v>23945</v>
      </c>
      <c r="AQ53" s="212">
        <v>12536</v>
      </c>
      <c r="AR53" s="212">
        <v>3737</v>
      </c>
      <c r="AS53" s="212">
        <v>987</v>
      </c>
      <c r="AT53" s="327">
        <v>3091</v>
      </c>
      <c r="AU53" s="212">
        <v>2863</v>
      </c>
      <c r="AV53" s="212">
        <v>1115</v>
      </c>
      <c r="AW53" s="212">
        <v>20956</v>
      </c>
      <c r="AX53" s="212">
        <f t="shared" si="48"/>
        <v>1630</v>
      </c>
      <c r="AY53" s="212">
        <v>821</v>
      </c>
      <c r="AZ53" s="212">
        <v>1396</v>
      </c>
      <c r="BA53" s="214">
        <v>281</v>
      </c>
      <c r="BB53" s="212">
        <v>97</v>
      </c>
      <c r="BC53" s="212">
        <f t="shared" si="49"/>
        <v>4755</v>
      </c>
      <c r="BD53" s="212">
        <v>1766</v>
      </c>
      <c r="BE53" s="212">
        <v>418</v>
      </c>
      <c r="BF53" s="212">
        <v>1802</v>
      </c>
      <c r="BG53" s="212">
        <v>1041</v>
      </c>
      <c r="BH53" s="212">
        <v>3125</v>
      </c>
      <c r="BI53" s="214">
        <f t="shared" si="20"/>
        <v>1322</v>
      </c>
      <c r="BJ53" s="212">
        <v>808</v>
      </c>
      <c r="BK53" s="215"/>
    </row>
    <row r="54" spans="1:63" x14ac:dyDescent="0.25">
      <c r="A54" s="85"/>
      <c r="B54" s="96">
        <v>1970</v>
      </c>
      <c r="C54" s="208">
        <v>24</v>
      </c>
      <c r="D54" s="208">
        <v>3888</v>
      </c>
      <c r="E54" s="209">
        <v>16880</v>
      </c>
      <c r="F54" s="302">
        <f t="shared" si="31"/>
        <v>16726.344138518612</v>
      </c>
      <c r="G54" s="363">
        <f t="shared" si="21"/>
        <v>0.9908971646041832</v>
      </c>
      <c r="H54" s="210">
        <f>(E54-F54)/D54</f>
        <v>3.9520540504472103E-2</v>
      </c>
      <c r="I54" s="308">
        <f t="shared" si="32"/>
        <v>16659.307140234454</v>
      </c>
      <c r="J54" s="370">
        <f t="shared" si="22"/>
        <v>0.98692577844990836</v>
      </c>
      <c r="K54" s="312">
        <f t="shared" si="33"/>
        <v>16689.052000000003</v>
      </c>
      <c r="L54" s="378">
        <f t="shared" si="23"/>
        <v>0.98868791469194328</v>
      </c>
      <c r="M54" s="314">
        <f t="shared" si="34"/>
        <v>16698.942350153553</v>
      </c>
      <c r="N54" s="382">
        <f t="shared" si="24"/>
        <v>0.98927383590957063</v>
      </c>
      <c r="O54" s="342">
        <f t="shared" si="35"/>
        <v>16708.194561455206</v>
      </c>
      <c r="P54" s="389">
        <f t="shared" si="25"/>
        <v>0.98982195269284401</v>
      </c>
      <c r="Q54" s="343">
        <f t="shared" si="36"/>
        <v>16729.467999999997</v>
      </c>
      <c r="R54" s="397">
        <f t="shared" si="26"/>
        <v>0.99108222748815145</v>
      </c>
      <c r="S54" s="288">
        <f t="shared" si="37"/>
        <v>9.7440121063591872E-2</v>
      </c>
      <c r="T54" s="288">
        <f t="shared" si="38"/>
        <v>0.28571989554495297</v>
      </c>
      <c r="U54" s="288">
        <v>0.254</v>
      </c>
      <c r="V54" s="322">
        <v>0.28100000000000003</v>
      </c>
      <c r="W54" s="282">
        <f t="shared" si="39"/>
        <v>9.1915925085206532E-2</v>
      </c>
      <c r="X54" s="288">
        <f t="shared" si="40"/>
        <v>9.9958767744595625E-2</v>
      </c>
      <c r="Y54" s="288">
        <f t="shared" si="41"/>
        <v>2.6761697198170072E-2</v>
      </c>
      <c r="Z54" s="288">
        <f t="shared" si="27"/>
        <v>2.4741701988040952E-2</v>
      </c>
      <c r="AA54" s="288">
        <f t="shared" si="42"/>
        <v>6.7326382753136599E-2</v>
      </c>
      <c r="AB54" s="288">
        <f t="shared" si="43"/>
        <v>0.1498161949338101</v>
      </c>
      <c r="AC54" s="288">
        <v>0.32600000000000001</v>
      </c>
      <c r="AD54" s="288">
        <v>0.71099999999999997</v>
      </c>
      <c r="AE54" s="282">
        <f t="shared" si="44"/>
        <v>0.11302839771532647</v>
      </c>
      <c r="AF54" s="282">
        <f t="shared" si="45"/>
        <v>0.33142879582179813</v>
      </c>
      <c r="AG54" s="288">
        <v>0.38500000000000001</v>
      </c>
      <c r="AH54" s="288">
        <f t="shared" si="46"/>
        <v>0.34103372772744622</v>
      </c>
      <c r="AI54" s="212">
        <v>50931</v>
      </c>
      <c r="AJ54" s="212"/>
      <c r="AK54" s="212">
        <v>33555</v>
      </c>
      <c r="AL54" s="212">
        <v>5235</v>
      </c>
      <c r="AM54" s="212">
        <v>149343</v>
      </c>
      <c r="AN54" s="212">
        <v>132140</v>
      </c>
      <c r="AO54" s="212">
        <f t="shared" si="28"/>
        <v>14552</v>
      </c>
      <c r="AP54" s="327">
        <f t="shared" si="47"/>
        <v>23964</v>
      </c>
      <c r="AQ54" s="212">
        <v>13727</v>
      </c>
      <c r="AR54" s="212">
        <v>3695</v>
      </c>
      <c r="AS54" s="212">
        <v>990</v>
      </c>
      <c r="AT54" s="327">
        <v>3023</v>
      </c>
      <c r="AU54" s="212">
        <v>3429</v>
      </c>
      <c r="AV54" s="212">
        <v>1249</v>
      </c>
      <c r="AW54" s="212">
        <v>22374</v>
      </c>
      <c r="AX54" s="212">
        <f t="shared" si="48"/>
        <v>1764</v>
      </c>
      <c r="AY54" s="212">
        <v>825</v>
      </c>
      <c r="AZ54" s="212">
        <v>1464</v>
      </c>
      <c r="BA54" s="214">
        <v>286</v>
      </c>
      <c r="BB54" s="212">
        <v>128</v>
      </c>
      <c r="BC54" s="212">
        <f t="shared" si="49"/>
        <v>5091</v>
      </c>
      <c r="BD54" s="212">
        <v>1910</v>
      </c>
      <c r="BE54" s="212">
        <v>387</v>
      </c>
      <c r="BF54" s="212">
        <v>1630</v>
      </c>
      <c r="BG54" s="212">
        <v>1077</v>
      </c>
      <c r="BH54" s="212">
        <v>3327</v>
      </c>
      <c r="BI54" s="214">
        <f t="shared" si="20"/>
        <v>1363</v>
      </c>
      <c r="BJ54" s="212">
        <v>927</v>
      </c>
      <c r="BK54" s="215"/>
    </row>
    <row r="55" spans="1:63" x14ac:dyDescent="0.25">
      <c r="A55" s="85"/>
      <c r="B55" s="96">
        <v>1969</v>
      </c>
      <c r="C55" s="208">
        <v>24</v>
      </c>
      <c r="D55" s="208">
        <v>3892</v>
      </c>
      <c r="E55" s="209">
        <v>15850</v>
      </c>
      <c r="F55" s="302">
        <f t="shared" si="31"/>
        <v>15788.470744810882</v>
      </c>
      <c r="G55" s="363">
        <f t="shared" si="21"/>
        <v>0.99611802806377803</v>
      </c>
      <c r="H55" s="210">
        <f>(E55-F55)/D55</f>
        <v>1.5809161148283138E-2</v>
      </c>
      <c r="I55" s="308">
        <f t="shared" si="32"/>
        <v>15636.989923444349</v>
      </c>
      <c r="J55" s="370">
        <f t="shared" si="22"/>
        <v>0.98656087845074758</v>
      </c>
      <c r="K55" s="312">
        <f t="shared" si="33"/>
        <v>15656.826400000002</v>
      </c>
      <c r="L55" s="378">
        <f t="shared" si="23"/>
        <v>0.98781239116719255</v>
      </c>
      <c r="M55" s="314">
        <f t="shared" si="34"/>
        <v>15835.675343964174</v>
      </c>
      <c r="N55" s="382">
        <f t="shared" si="24"/>
        <v>0.99909623621225074</v>
      </c>
      <c r="O55" s="342">
        <f t="shared" si="35"/>
        <v>15660.238376445024</v>
      </c>
      <c r="P55" s="389">
        <f t="shared" si="25"/>
        <v>0.98802765781987534</v>
      </c>
      <c r="Q55" s="343">
        <f t="shared" si="36"/>
        <v>15725.016000000001</v>
      </c>
      <c r="R55" s="397">
        <f t="shared" si="26"/>
        <v>0.99211457413249216</v>
      </c>
      <c r="S55" s="288">
        <f t="shared" si="37"/>
        <v>9.6556982181050244E-2</v>
      </c>
      <c r="T55" s="288">
        <f t="shared" si="38"/>
        <v>0.29521825233105042</v>
      </c>
      <c r="U55" s="288">
        <v>0.248</v>
      </c>
      <c r="V55" s="322">
        <v>0.27600000000000002</v>
      </c>
      <c r="W55" s="282">
        <f t="shared" si="39"/>
        <v>9.0606087185334624E-2</v>
      </c>
      <c r="X55" s="288">
        <f t="shared" si="40"/>
        <v>0.10951811205545012</v>
      </c>
      <c r="Y55" s="288">
        <f t="shared" si="41"/>
        <v>2.9581648650878787E-2</v>
      </c>
      <c r="Z55" s="288">
        <f t="shared" si="27"/>
        <v>2.4485031677383227E-2</v>
      </c>
      <c r="AA55" s="288">
        <f t="shared" si="42"/>
        <v>6.4341117253898836E-2</v>
      </c>
      <c r="AB55" s="288">
        <f t="shared" si="43"/>
        <v>0.15162637555410119</v>
      </c>
      <c r="AC55" s="288">
        <v>0.32</v>
      </c>
      <c r="AD55" s="288">
        <v>0.68899999999999995</v>
      </c>
      <c r="AE55" s="282">
        <f t="shared" si="44"/>
        <v>0.10694068671439078</v>
      </c>
      <c r="AF55" s="282">
        <f t="shared" si="45"/>
        <v>0.32696592128063373</v>
      </c>
      <c r="AG55" s="288">
        <v>0.36899999999999999</v>
      </c>
      <c r="AH55" s="288">
        <f t="shared" si="46"/>
        <v>0.32706982518402572</v>
      </c>
      <c r="AI55" s="212">
        <v>48476</v>
      </c>
      <c r="AJ55" s="212"/>
      <c r="AK55" s="212">
        <v>32581</v>
      </c>
      <c r="AL55" s="212">
        <v>4840</v>
      </c>
      <c r="AM55" s="212">
        <v>148213</v>
      </c>
      <c r="AN55" s="212">
        <v>131287</v>
      </c>
      <c r="AO55" s="212">
        <f t="shared" si="28"/>
        <v>14311</v>
      </c>
      <c r="AP55" s="327">
        <f t="shared" si="47"/>
        <v>23773</v>
      </c>
      <c r="AQ55" s="212">
        <v>13429</v>
      </c>
      <c r="AR55" s="212">
        <v>3629</v>
      </c>
      <c r="AS55" s="212">
        <v>914</v>
      </c>
      <c r="AT55" s="327">
        <v>2900</v>
      </c>
      <c r="AU55" s="212">
        <v>3119</v>
      </c>
      <c r="AV55" s="212">
        <v>1284</v>
      </c>
      <c r="AW55" s="212">
        <v>22473</v>
      </c>
      <c r="AX55" s="212">
        <f t="shared" si="48"/>
        <v>1879</v>
      </c>
      <c r="AY55" s="212">
        <v>882</v>
      </c>
      <c r="AZ55" s="212">
        <v>1436</v>
      </c>
      <c r="BA55" s="214">
        <v>313</v>
      </c>
      <c r="BB55" s="212">
        <v>131</v>
      </c>
      <c r="BC55" s="212">
        <f t="shared" si="49"/>
        <v>5309</v>
      </c>
      <c r="BD55" s="212">
        <v>1850</v>
      </c>
      <c r="BE55" s="212">
        <v>464</v>
      </c>
      <c r="BF55" s="212">
        <v>1669</v>
      </c>
      <c r="BG55" s="212">
        <v>1121</v>
      </c>
      <c r="BH55" s="212">
        <v>3430</v>
      </c>
      <c r="BI55" s="214">
        <f t="shared" si="20"/>
        <v>1434</v>
      </c>
      <c r="BJ55" s="212">
        <v>849</v>
      </c>
      <c r="BK55" s="215"/>
    </row>
    <row r="56" spans="1:63" x14ac:dyDescent="0.25">
      <c r="A56" s="85"/>
      <c r="B56" s="96">
        <v>1968</v>
      </c>
      <c r="C56" s="208">
        <v>20</v>
      </c>
      <c r="D56" s="208">
        <v>3250</v>
      </c>
      <c r="E56" s="209">
        <v>11109</v>
      </c>
      <c r="F56" s="302">
        <f t="shared" si="31"/>
        <v>11147.960540766133</v>
      </c>
      <c r="G56" s="363">
        <f t="shared" si="21"/>
        <v>1.0035071150208059</v>
      </c>
      <c r="H56" s="210">
        <f>(F56-E56)/D56</f>
        <v>1.1987858697271665E-2</v>
      </c>
      <c r="I56" s="308">
        <f t="shared" si="32"/>
        <v>11091.329263007185</v>
      </c>
      <c r="J56" s="370">
        <f>I56/E56</f>
        <v>0.99840933144362087</v>
      </c>
      <c r="K56" s="312">
        <f t="shared" si="33"/>
        <v>11030.545600000001</v>
      </c>
      <c r="L56" s="378">
        <f t="shared" si="23"/>
        <v>0.99293776217481333</v>
      </c>
      <c r="M56" s="314">
        <f t="shared" si="34"/>
        <v>11231.948818435731</v>
      </c>
      <c r="N56" s="382">
        <f t="shared" si="24"/>
        <v>1.0110674964835475</v>
      </c>
      <c r="O56" s="342">
        <f t="shared" si="35"/>
        <v>11078.064009733811</v>
      </c>
      <c r="P56" s="389">
        <f t="shared" si="25"/>
        <v>0.99721523177007931</v>
      </c>
      <c r="Q56" s="343">
        <f t="shared" si="36"/>
        <v>11103.606000000002</v>
      </c>
      <c r="R56" s="397">
        <f t="shared" si="26"/>
        <v>0.9995144477450717</v>
      </c>
      <c r="S56" s="288">
        <f t="shared" si="37"/>
        <v>8.2212640586594721E-2</v>
      </c>
      <c r="T56" s="288">
        <f t="shared" si="38"/>
        <v>0.26879160127712537</v>
      </c>
      <c r="U56" s="288">
        <v>0.23699999999999999</v>
      </c>
      <c r="V56" s="322">
        <v>0.26900000000000002</v>
      </c>
      <c r="W56" s="282">
        <f t="shared" si="39"/>
        <v>7.5774002135178306E-2</v>
      </c>
      <c r="X56" s="288">
        <f t="shared" si="40"/>
        <v>0.11277666540397208</v>
      </c>
      <c r="Y56" s="288">
        <f t="shared" si="41"/>
        <v>3.1251691108826238E-2</v>
      </c>
      <c r="Z56" s="288">
        <f t="shared" si="27"/>
        <v>2.3337995415159764E-2</v>
      </c>
      <c r="AA56" s="288">
        <f t="shared" si="42"/>
        <v>5.3980193733427134E-2</v>
      </c>
      <c r="AB56" s="288">
        <f t="shared" si="43"/>
        <v>0.15842526462141965</v>
      </c>
      <c r="AC56" s="288">
        <v>0.29899999999999999</v>
      </c>
      <c r="AD56" s="288">
        <v>0.63900000000000001</v>
      </c>
      <c r="AE56" s="282">
        <f t="shared" si="44"/>
        <v>9.1936805342911293E-2</v>
      </c>
      <c r="AF56" s="282">
        <f t="shared" si="45"/>
        <v>0.30058444721034688</v>
      </c>
      <c r="AG56" s="288">
        <v>0.34</v>
      </c>
      <c r="AH56" s="288">
        <f t="shared" si="46"/>
        <v>0.30586015409697681</v>
      </c>
      <c r="AI56" s="212">
        <v>36958</v>
      </c>
      <c r="AJ56" s="212"/>
      <c r="AK56" s="212">
        <v>25710</v>
      </c>
      <c r="AL56" s="212">
        <v>3869</v>
      </c>
      <c r="AM56" s="212">
        <v>120833</v>
      </c>
      <c r="AN56" s="212">
        <v>108622</v>
      </c>
      <c r="AO56" s="212">
        <f t="shared" si="28"/>
        <v>9934</v>
      </c>
      <c r="AP56" s="327">
        <f t="shared" si="47"/>
        <v>19149</v>
      </c>
      <c r="AQ56" s="212">
        <v>9156</v>
      </c>
      <c r="AR56" s="212">
        <v>2820</v>
      </c>
      <c r="AS56" s="212">
        <v>753</v>
      </c>
      <c r="AT56" s="327">
        <v>2217</v>
      </c>
      <c r="AU56" s="212">
        <v>1995</v>
      </c>
      <c r="AV56" s="212">
        <v>1007</v>
      </c>
      <c r="AW56" s="212">
        <v>19143</v>
      </c>
      <c r="AX56" s="212">
        <f t="shared" si="48"/>
        <v>1406</v>
      </c>
      <c r="AY56" s="212">
        <v>778</v>
      </c>
      <c r="AZ56" s="212">
        <v>1223</v>
      </c>
      <c r="BA56" s="214">
        <v>226</v>
      </c>
      <c r="BB56" s="212">
        <v>83</v>
      </c>
      <c r="BC56" s="212">
        <f t="shared" si="49"/>
        <v>4168</v>
      </c>
      <c r="BD56" s="212">
        <v>1512</v>
      </c>
      <c r="BE56" s="212">
        <v>316</v>
      </c>
      <c r="BF56" s="212">
        <v>1507</v>
      </c>
      <c r="BG56" s="212">
        <v>929</v>
      </c>
      <c r="BH56" s="212">
        <v>2762</v>
      </c>
      <c r="BI56" s="214">
        <f t="shared" si="20"/>
        <v>1155</v>
      </c>
      <c r="BJ56" s="212">
        <v>697</v>
      </c>
      <c r="BK56" s="215"/>
    </row>
    <row r="57" spans="1:63" x14ac:dyDescent="0.25">
      <c r="A57" s="85"/>
      <c r="B57" s="96">
        <v>1967</v>
      </c>
      <c r="C57" s="208">
        <v>20</v>
      </c>
      <c r="D57" s="208">
        <v>3240</v>
      </c>
      <c r="E57" s="209">
        <v>12210</v>
      </c>
      <c r="F57" s="302">
        <f t="shared" si="31"/>
        <v>11965.151106169924</v>
      </c>
      <c r="G57" s="362">
        <f t="shared" si="21"/>
        <v>0.97994685554217231</v>
      </c>
      <c r="H57" s="210">
        <f t="shared" ref="H57:H65" si="50">(E57-F57)/D57</f>
        <v>7.5570646243850653E-2</v>
      </c>
      <c r="I57" s="308">
        <f t="shared" si="32"/>
        <v>11969.342164155199</v>
      </c>
      <c r="J57" s="371">
        <f t="shared" si="22"/>
        <v>0.98029010353441437</v>
      </c>
      <c r="K57" s="312">
        <f t="shared" si="33"/>
        <v>11957.6896</v>
      </c>
      <c r="L57" s="379">
        <f t="shared" si="23"/>
        <v>0.97933575757575753</v>
      </c>
      <c r="M57" s="314">
        <f t="shared" si="34"/>
        <v>12042.278963193956</v>
      </c>
      <c r="N57" s="382">
        <f t="shared" si="24"/>
        <v>0.98626363334921829</v>
      </c>
      <c r="O57" s="342">
        <f t="shared" si="35"/>
        <v>11964.448207716741</v>
      </c>
      <c r="P57" s="390">
        <f t="shared" si="25"/>
        <v>0.97988928810128917</v>
      </c>
      <c r="Q57" s="343">
        <f t="shared" si="36"/>
        <v>11988.806000000002</v>
      </c>
      <c r="R57" s="397">
        <f t="shared" si="26"/>
        <v>0.98188419328419352</v>
      </c>
      <c r="S57" s="288">
        <f t="shared" si="37"/>
        <v>8.5476538265850416E-2</v>
      </c>
      <c r="T57" s="288">
        <f t="shared" si="38"/>
        <v>0.26689215158736257</v>
      </c>
      <c r="U57" s="288">
        <v>0.24199999999999999</v>
      </c>
      <c r="V57" s="322">
        <v>0.27400000000000002</v>
      </c>
      <c r="W57" s="282">
        <f t="shared" si="39"/>
        <v>7.9313627336736206E-2</v>
      </c>
      <c r="X57" s="288">
        <f t="shared" si="40"/>
        <v>0.10672098803392523</v>
      </c>
      <c r="Y57" s="288">
        <f t="shared" si="41"/>
        <v>2.9697388987111488E-2</v>
      </c>
      <c r="Z57" s="288">
        <f t="shared" si="27"/>
        <v>2.3387877693709071E-2</v>
      </c>
      <c r="AA57" s="288">
        <f t="shared" si="42"/>
        <v>5.8907935531811312E-2</v>
      </c>
      <c r="AB57" s="288">
        <f t="shared" si="43"/>
        <v>0.15930837532209621</v>
      </c>
      <c r="AC57" s="288">
        <v>0.30599999999999999</v>
      </c>
      <c r="AD57" s="288">
        <v>0.66400000000000003</v>
      </c>
      <c r="AE57" s="282">
        <f t="shared" si="44"/>
        <v>0.10019859180357465</v>
      </c>
      <c r="AF57" s="282">
        <f t="shared" si="45"/>
        <v>0.31286032746560072</v>
      </c>
      <c r="AG57" s="288">
        <v>0.35699999999999998</v>
      </c>
      <c r="AH57" s="288">
        <f t="shared" si="46"/>
        <v>0.32026621149206452</v>
      </c>
      <c r="AI57" s="212">
        <v>39027</v>
      </c>
      <c r="AJ57" s="212"/>
      <c r="AK57" s="212">
        <v>26464</v>
      </c>
      <c r="AL57" s="212">
        <v>4082</v>
      </c>
      <c r="AM57" s="212">
        <v>121858</v>
      </c>
      <c r="AN57" s="212">
        <v>109205</v>
      </c>
      <c r="AO57" s="212">
        <f t="shared" si="28"/>
        <v>10416</v>
      </c>
      <c r="AP57" s="327">
        <f t="shared" si="47"/>
        <v>19291</v>
      </c>
      <c r="AQ57" s="212">
        <v>9665</v>
      </c>
      <c r="AR57" s="212">
        <v>2850</v>
      </c>
      <c r="AS57" s="212">
        <v>738</v>
      </c>
      <c r="AT57" s="327">
        <v>2245</v>
      </c>
      <c r="AU57" s="212">
        <v>2299</v>
      </c>
      <c r="AV57" s="212">
        <v>985</v>
      </c>
      <c r="AW57" s="212">
        <v>19413</v>
      </c>
      <c r="AX57" s="212">
        <f t="shared" si="48"/>
        <v>1432</v>
      </c>
      <c r="AY57" s="212">
        <v>751</v>
      </c>
      <c r="AZ57" s="212">
        <v>1295</v>
      </c>
      <c r="BA57" s="214">
        <v>217</v>
      </c>
      <c r="BB57" s="212">
        <v>101</v>
      </c>
      <c r="BC57" s="212">
        <f t="shared" si="49"/>
        <v>4165</v>
      </c>
      <c r="BD57" s="212">
        <v>1372</v>
      </c>
      <c r="BE57" s="212">
        <v>346</v>
      </c>
      <c r="BF57" s="212">
        <v>1480</v>
      </c>
      <c r="BG57" s="212">
        <v>942</v>
      </c>
      <c r="BH57" s="212">
        <v>2733</v>
      </c>
      <c r="BI57" s="214">
        <f t="shared" si="20"/>
        <v>1159</v>
      </c>
      <c r="BJ57" s="212">
        <v>792</v>
      </c>
      <c r="BK57" s="215"/>
    </row>
    <row r="58" spans="1:63" x14ac:dyDescent="0.25">
      <c r="A58" s="85"/>
      <c r="B58" s="96">
        <v>1966</v>
      </c>
      <c r="C58" s="208">
        <v>20</v>
      </c>
      <c r="D58" s="208">
        <v>3230</v>
      </c>
      <c r="E58" s="209">
        <v>12900</v>
      </c>
      <c r="F58" s="302">
        <f t="shared" si="31"/>
        <v>12725.931759898196</v>
      </c>
      <c r="G58" s="363">
        <f t="shared" si="21"/>
        <v>0.98650633797660436</v>
      </c>
      <c r="H58" s="210">
        <f t="shared" si="50"/>
        <v>5.3891096006750433E-2</v>
      </c>
      <c r="I58" s="308">
        <f t="shared" si="32"/>
        <v>12713.335268758052</v>
      </c>
      <c r="J58" s="370">
        <f t="shared" si="22"/>
        <v>0.98552986579519786</v>
      </c>
      <c r="K58" s="312">
        <f t="shared" si="33"/>
        <v>12691.917600000001</v>
      </c>
      <c r="L58" s="378">
        <f t="shared" si="23"/>
        <v>0.98386958139534886</v>
      </c>
      <c r="M58" s="314">
        <f t="shared" si="34"/>
        <v>12815.592946937106</v>
      </c>
      <c r="N58" s="382">
        <f t="shared" si="24"/>
        <v>0.99345681759202376</v>
      </c>
      <c r="O58" s="342">
        <f t="shared" si="35"/>
        <v>12666.583549068435</v>
      </c>
      <c r="P58" s="389">
        <f t="shared" si="25"/>
        <v>0.98190570147817324</v>
      </c>
      <c r="Q58" s="343">
        <f t="shared" si="36"/>
        <v>12709.750000000002</v>
      </c>
      <c r="R58" s="397">
        <f t="shared" si="26"/>
        <v>0.98525193798449628</v>
      </c>
      <c r="S58" s="288">
        <f t="shared" si="37"/>
        <v>8.2274060622992043E-2</v>
      </c>
      <c r="T58" s="288">
        <f t="shared" si="38"/>
        <v>0.24305757840567047</v>
      </c>
      <c r="U58" s="288">
        <v>0.249</v>
      </c>
      <c r="V58" s="322">
        <v>0.27600000000000002</v>
      </c>
      <c r="W58" s="282">
        <f t="shared" si="39"/>
        <v>7.6670254636286697E-2</v>
      </c>
      <c r="X58" s="288">
        <f t="shared" si="40"/>
        <v>0.10479172735217011</v>
      </c>
      <c r="Y58" s="288">
        <f t="shared" si="41"/>
        <v>2.8862025439363045E-2</v>
      </c>
      <c r="Z58" s="288">
        <f t="shared" si="27"/>
        <v>2.4198253124409423E-2</v>
      </c>
      <c r="AA58" s="288">
        <f t="shared" si="42"/>
        <v>6.6584134381978827E-2</v>
      </c>
      <c r="AB58" s="288">
        <f t="shared" si="43"/>
        <v>0.15451550085043098</v>
      </c>
      <c r="AC58" s="288">
        <v>0.31</v>
      </c>
      <c r="AD58" s="288">
        <v>0.68600000000000005</v>
      </c>
      <c r="AE58" s="282">
        <f t="shared" si="44"/>
        <v>0.10599574373680189</v>
      </c>
      <c r="AF58" s="282">
        <f t="shared" si="45"/>
        <v>0.31313719778619281</v>
      </c>
      <c r="AG58" s="288">
        <v>0.376</v>
      </c>
      <c r="AH58" s="288">
        <f t="shared" si="46"/>
        <v>0.33849617511482871</v>
      </c>
      <c r="AI58" s="212">
        <v>41196</v>
      </c>
      <c r="AJ58" s="212"/>
      <c r="AK58" s="212">
        <v>27207</v>
      </c>
      <c r="AL58" s="212">
        <v>4120</v>
      </c>
      <c r="AM58" s="212">
        <v>121703</v>
      </c>
      <c r="AN58" s="212">
        <v>109467</v>
      </c>
      <c r="AO58" s="212">
        <f t="shared" si="28"/>
        <v>10013</v>
      </c>
      <c r="AP58" s="327">
        <f t="shared" si="47"/>
        <v>19524</v>
      </c>
      <c r="AQ58" s="212">
        <v>9331</v>
      </c>
      <c r="AR58" s="212">
        <v>2945</v>
      </c>
      <c r="AS58" s="212">
        <v>742</v>
      </c>
      <c r="AT58" s="327">
        <v>2355</v>
      </c>
      <c r="AU58" s="212">
        <v>2743</v>
      </c>
      <c r="AV58" s="212">
        <v>1039</v>
      </c>
      <c r="AW58" s="212">
        <v>18805</v>
      </c>
      <c r="AX58" s="212">
        <f t="shared" si="48"/>
        <v>1457</v>
      </c>
      <c r="AY58" s="212">
        <v>682</v>
      </c>
      <c r="AZ58" s="212">
        <v>1088</v>
      </c>
      <c r="BA58" s="214">
        <v>261</v>
      </c>
      <c r="BB58" s="212">
        <v>96</v>
      </c>
      <c r="BC58" s="212">
        <f t="shared" si="49"/>
        <v>4317</v>
      </c>
      <c r="BD58" s="212">
        <v>1453</v>
      </c>
      <c r="BE58" s="212">
        <v>322</v>
      </c>
      <c r="BF58" s="212">
        <v>1455</v>
      </c>
      <c r="BG58" s="212">
        <v>928</v>
      </c>
      <c r="BH58" s="212">
        <v>2860</v>
      </c>
      <c r="BI58" s="214">
        <f t="shared" si="20"/>
        <v>1189</v>
      </c>
      <c r="BJ58" s="212">
        <v>820</v>
      </c>
      <c r="BK58" s="215"/>
    </row>
    <row r="59" spans="1:63" x14ac:dyDescent="0.25">
      <c r="A59" s="85"/>
      <c r="B59" s="96">
        <v>1965</v>
      </c>
      <c r="C59" s="208">
        <v>20</v>
      </c>
      <c r="D59" s="208">
        <v>3246</v>
      </c>
      <c r="E59" s="209">
        <v>12946</v>
      </c>
      <c r="F59" s="302">
        <f t="shared" si="31"/>
        <v>12819.265195096474</v>
      </c>
      <c r="G59" s="363">
        <f t="shared" si="21"/>
        <v>0.99021050479657602</v>
      </c>
      <c r="H59" s="210">
        <f t="shared" si="50"/>
        <v>3.9043377973976064E-2</v>
      </c>
      <c r="I59" s="308">
        <f t="shared" si="32"/>
        <v>12764.198058477625</v>
      </c>
      <c r="J59" s="370">
        <f t="shared" si="22"/>
        <v>0.98595690240055811</v>
      </c>
      <c r="K59" s="312">
        <f t="shared" si="33"/>
        <v>12719.572000000002</v>
      </c>
      <c r="L59" s="378">
        <f t="shared" si="23"/>
        <v>0.98250980997991677</v>
      </c>
      <c r="M59" s="314">
        <f t="shared" si="34"/>
        <v>12872.899744423588</v>
      </c>
      <c r="N59" s="382">
        <f t="shared" si="24"/>
        <v>0.99435344851101404</v>
      </c>
      <c r="O59" s="342">
        <f t="shared" si="35"/>
        <v>12730.239595268356</v>
      </c>
      <c r="P59" s="389">
        <f t="shared" si="25"/>
        <v>0.98333381702984368</v>
      </c>
      <c r="Q59" s="343">
        <f t="shared" si="36"/>
        <v>12779.105999999998</v>
      </c>
      <c r="R59" s="397">
        <f t="shared" si="26"/>
        <v>0.98710845048663665</v>
      </c>
      <c r="S59" s="288">
        <f t="shared" si="37"/>
        <v>8.7608125498884123E-2</v>
      </c>
      <c r="T59" s="288">
        <f t="shared" si="38"/>
        <v>0.26369854617666527</v>
      </c>
      <c r="U59" s="288">
        <v>0.246</v>
      </c>
      <c r="V59" s="322">
        <v>0.27400000000000002</v>
      </c>
      <c r="W59" s="282">
        <f t="shared" si="39"/>
        <v>8.174369166110089E-2</v>
      </c>
      <c r="X59" s="288">
        <f t="shared" si="40"/>
        <v>0.1070386623844664</v>
      </c>
      <c r="Y59" s="288">
        <f t="shared" si="41"/>
        <v>2.5325455392385201E-2</v>
      </c>
      <c r="Z59" s="288">
        <f t="shared" si="27"/>
        <v>2.3962728264942088E-2</v>
      </c>
      <c r="AA59" s="288">
        <f t="shared" si="42"/>
        <v>6.5900120130427314E-2</v>
      </c>
      <c r="AB59" s="288">
        <f t="shared" si="43"/>
        <v>0.15706094124163097</v>
      </c>
      <c r="AC59" s="288">
        <v>0.311</v>
      </c>
      <c r="AD59" s="288">
        <v>0.68300000000000005</v>
      </c>
      <c r="AE59" s="282">
        <f t="shared" si="44"/>
        <v>0.10544577842214149</v>
      </c>
      <c r="AF59" s="282">
        <f t="shared" si="45"/>
        <v>0.31738949226507146</v>
      </c>
      <c r="AG59" s="288">
        <v>0.372</v>
      </c>
      <c r="AH59" s="288">
        <f t="shared" si="46"/>
        <v>0.33222832195741769</v>
      </c>
      <c r="AI59" s="212">
        <v>40789</v>
      </c>
      <c r="AJ59" s="212"/>
      <c r="AK59" s="212">
        <v>26952</v>
      </c>
      <c r="AL59" s="212">
        <v>4199</v>
      </c>
      <c r="AM59" s="212">
        <v>122774</v>
      </c>
      <c r="AN59" s="212">
        <v>109738</v>
      </c>
      <c r="AO59" s="212">
        <f t="shared" si="28"/>
        <v>10756</v>
      </c>
      <c r="AP59" s="327">
        <f t="shared" si="47"/>
        <v>19278</v>
      </c>
      <c r="AQ59" s="212">
        <v>10036</v>
      </c>
      <c r="AR59" s="212">
        <v>2942</v>
      </c>
      <c r="AS59" s="212">
        <v>766</v>
      </c>
      <c r="AT59" s="327">
        <v>2365</v>
      </c>
      <c r="AU59" s="212">
        <v>2688</v>
      </c>
      <c r="AV59" s="212">
        <v>1046</v>
      </c>
      <c r="AW59" s="212">
        <v>19283</v>
      </c>
      <c r="AX59" s="212">
        <f t="shared" si="48"/>
        <v>1521</v>
      </c>
      <c r="AY59" s="212">
        <v>720</v>
      </c>
      <c r="AZ59" s="212">
        <v>1130</v>
      </c>
      <c r="BA59" s="214">
        <v>249</v>
      </c>
      <c r="BB59" s="212">
        <v>72</v>
      </c>
      <c r="BC59" s="212">
        <f t="shared" si="49"/>
        <v>4366</v>
      </c>
      <c r="BD59" s="212">
        <v>1446</v>
      </c>
      <c r="BE59" s="212">
        <v>403</v>
      </c>
      <c r="BF59" s="212">
        <v>1488</v>
      </c>
      <c r="BG59" s="212">
        <v>784</v>
      </c>
      <c r="BH59" s="212">
        <v>2845</v>
      </c>
      <c r="BI59" s="214">
        <f t="shared" si="20"/>
        <v>1033</v>
      </c>
      <c r="BJ59" s="212">
        <v>787</v>
      </c>
      <c r="BK59" s="215"/>
    </row>
    <row r="60" spans="1:63" x14ac:dyDescent="0.25">
      <c r="A60" s="85"/>
      <c r="B60" s="96">
        <v>1964</v>
      </c>
      <c r="C60" s="208">
        <v>20</v>
      </c>
      <c r="D60" s="208">
        <v>3252</v>
      </c>
      <c r="E60" s="209">
        <v>13124</v>
      </c>
      <c r="F60" s="302">
        <f t="shared" si="31"/>
        <v>12956.787511774617</v>
      </c>
      <c r="G60" s="363">
        <f t="shared" si="21"/>
        <v>0.98725903015655414</v>
      </c>
      <c r="H60" s="210">
        <f t="shared" si="50"/>
        <v>5.1418354312848372E-2</v>
      </c>
      <c r="I60" s="308">
        <f t="shared" si="32"/>
        <v>13009.823802548595</v>
      </c>
      <c r="J60" s="370">
        <f t="shared" si="22"/>
        <v>0.99130019830452565</v>
      </c>
      <c r="K60" s="312">
        <f t="shared" si="33"/>
        <v>12957.116800000002</v>
      </c>
      <c r="L60" s="378">
        <f t="shared" si="23"/>
        <v>0.98728412069491023</v>
      </c>
      <c r="M60" s="314">
        <f t="shared" si="34"/>
        <v>12984.590649174863</v>
      </c>
      <c r="N60" s="382">
        <f t="shared" si="24"/>
        <v>0.9893775258438634</v>
      </c>
      <c r="O60" s="342">
        <f t="shared" si="35"/>
        <v>13014.524831679948</v>
      </c>
      <c r="P60" s="389">
        <f t="shared" si="25"/>
        <v>0.99165839924412891</v>
      </c>
      <c r="Q60" s="343">
        <f t="shared" si="36"/>
        <v>13013.873999999998</v>
      </c>
      <c r="R60" s="397">
        <f t="shared" si="26"/>
        <v>0.9916088082901553</v>
      </c>
      <c r="S60" s="288">
        <f t="shared" si="37"/>
        <v>8.3854971140557677E-2</v>
      </c>
      <c r="T60" s="288">
        <f t="shared" si="38"/>
        <v>0.2470954605341957</v>
      </c>
      <c r="U60" s="288">
        <v>0.25</v>
      </c>
      <c r="V60" s="322">
        <v>0.27900000000000003</v>
      </c>
      <c r="W60" s="282">
        <f t="shared" si="39"/>
        <v>7.8213153402162422E-2</v>
      </c>
      <c r="X60" s="288">
        <f t="shared" si="40"/>
        <v>0.10192837465564739</v>
      </c>
      <c r="Y60" s="288">
        <f t="shared" si="41"/>
        <v>2.2709306503772907E-2</v>
      </c>
      <c r="Z60" s="288">
        <f t="shared" si="27"/>
        <v>2.3778554589057799E-2</v>
      </c>
      <c r="AA60" s="288">
        <f t="shared" si="42"/>
        <v>6.616361240867169E-2</v>
      </c>
      <c r="AB60" s="288">
        <f t="shared" si="43"/>
        <v>0.15618242419315503</v>
      </c>
      <c r="AC60" s="288">
        <v>0.313</v>
      </c>
      <c r="AD60" s="288">
        <v>0.69</v>
      </c>
      <c r="AE60" s="282">
        <f t="shared" si="44"/>
        <v>0.1066905129664255</v>
      </c>
      <c r="AF60" s="282">
        <f t="shared" si="45"/>
        <v>0.31438495628218949</v>
      </c>
      <c r="AG60" s="288">
        <v>0.378</v>
      </c>
      <c r="AH60" s="288">
        <f t="shared" si="46"/>
        <v>0.33936265344280953</v>
      </c>
      <c r="AI60" s="212">
        <v>41745</v>
      </c>
      <c r="AJ60" s="212"/>
      <c r="AK60" s="212">
        <v>27669</v>
      </c>
      <c r="AL60" s="212">
        <v>4270</v>
      </c>
      <c r="AM60" s="212">
        <v>123010</v>
      </c>
      <c r="AN60" s="212">
        <v>110464</v>
      </c>
      <c r="AO60" s="212">
        <f t="shared" si="28"/>
        <v>10315</v>
      </c>
      <c r="AP60" s="327">
        <f t="shared" si="47"/>
        <v>19877</v>
      </c>
      <c r="AQ60" s="212">
        <v>9621</v>
      </c>
      <c r="AR60" s="212">
        <v>2925</v>
      </c>
      <c r="AS60" s="212">
        <v>739</v>
      </c>
      <c r="AT60" s="327">
        <v>2394</v>
      </c>
      <c r="AU60" s="212">
        <v>2762</v>
      </c>
      <c r="AV60" s="212">
        <v>979</v>
      </c>
      <c r="AW60" s="212">
        <v>19212</v>
      </c>
      <c r="AX60" s="212">
        <f t="shared" si="48"/>
        <v>1408</v>
      </c>
      <c r="AY60" s="212">
        <v>694</v>
      </c>
      <c r="AZ60" s="212">
        <v>1015</v>
      </c>
      <c r="BA60" s="214">
        <v>213</v>
      </c>
      <c r="BB60" s="212">
        <v>65</v>
      </c>
      <c r="BC60" s="212">
        <f t="shared" si="49"/>
        <v>4255</v>
      </c>
      <c r="BD60" s="212">
        <v>1177</v>
      </c>
      <c r="BE60" s="212">
        <v>364</v>
      </c>
      <c r="BF60" s="212">
        <v>1462</v>
      </c>
      <c r="BG60" s="212">
        <v>735</v>
      </c>
      <c r="BH60" s="212">
        <v>2847</v>
      </c>
      <c r="BI60" s="214">
        <f t="shared" si="20"/>
        <v>948</v>
      </c>
      <c r="BJ60" s="212">
        <v>760</v>
      </c>
      <c r="BK60" s="215"/>
    </row>
    <row r="61" spans="1:63" x14ac:dyDescent="0.25">
      <c r="A61" s="85"/>
      <c r="B61" s="96">
        <v>1963</v>
      </c>
      <c r="C61" s="208">
        <v>20</v>
      </c>
      <c r="D61" s="208">
        <v>3238</v>
      </c>
      <c r="E61" s="209">
        <v>12780</v>
      </c>
      <c r="F61" s="302">
        <f t="shared" si="31"/>
        <v>12758.474008412057</v>
      </c>
      <c r="G61" s="363">
        <f t="shared" si="21"/>
        <v>0.99831565011048962</v>
      </c>
      <c r="H61" s="210">
        <f t="shared" si="50"/>
        <v>6.6479282235772947E-3</v>
      </c>
      <c r="I61" s="308">
        <f t="shared" si="32"/>
        <v>12681.125723005573</v>
      </c>
      <c r="J61" s="370">
        <f t="shared" si="22"/>
        <v>0.99226335860763482</v>
      </c>
      <c r="K61" s="312">
        <f t="shared" si="33"/>
        <v>12585.3552</v>
      </c>
      <c r="L61" s="378">
        <f t="shared" si="23"/>
        <v>0.98476957746478877</v>
      </c>
      <c r="M61" s="314">
        <f t="shared" si="34"/>
        <v>12895.94854855962</v>
      </c>
      <c r="N61" s="382">
        <f t="shared" si="24"/>
        <v>1.0090726563818169</v>
      </c>
      <c r="O61" s="342">
        <f t="shared" si="35"/>
        <v>12647.91168781062</v>
      </c>
      <c r="P61" s="389">
        <f t="shared" si="25"/>
        <v>0.98966445131538494</v>
      </c>
      <c r="Q61" s="343">
        <f t="shared" si="36"/>
        <v>12699.445999999998</v>
      </c>
      <c r="R61" s="397">
        <f t="shared" si="26"/>
        <v>0.99369687010954599</v>
      </c>
      <c r="S61" s="288">
        <f t="shared" si="37"/>
        <v>8.4206999681312664E-2</v>
      </c>
      <c r="T61" s="288">
        <f t="shared" si="38"/>
        <v>0.2523570466511571</v>
      </c>
      <c r="U61" s="288">
        <v>0.246</v>
      </c>
      <c r="V61" s="322">
        <v>0.27300000000000002</v>
      </c>
      <c r="W61" s="282">
        <f t="shared" si="39"/>
        <v>7.837257000907033E-2</v>
      </c>
      <c r="X61" s="288">
        <f t="shared" si="40"/>
        <v>0.1065752418268642</v>
      </c>
      <c r="Y61" s="288">
        <f t="shared" si="41"/>
        <v>2.3558222113383126E-2</v>
      </c>
      <c r="Z61" s="288">
        <f t="shared" si="27"/>
        <v>2.350114809155315E-2</v>
      </c>
      <c r="AA61" s="288">
        <f t="shared" si="42"/>
        <v>6.62177053997796E-2</v>
      </c>
      <c r="AB61" s="288">
        <f t="shared" si="43"/>
        <v>0.15340300873530158</v>
      </c>
      <c r="AC61" s="288">
        <v>0.309</v>
      </c>
      <c r="AD61" s="288">
        <v>0.68100000000000005</v>
      </c>
      <c r="AE61" s="282">
        <f t="shared" si="44"/>
        <v>0.10443138825106024</v>
      </c>
      <c r="AF61" s="282">
        <f t="shared" si="45"/>
        <v>0.312966817680911</v>
      </c>
      <c r="AG61" s="288">
        <v>0.372</v>
      </c>
      <c r="AH61" s="288">
        <f t="shared" si="46"/>
        <v>0.33368198272551214</v>
      </c>
      <c r="AI61" s="212">
        <v>40835</v>
      </c>
      <c r="AJ61" s="212"/>
      <c r="AK61" s="212">
        <v>27043</v>
      </c>
      <c r="AL61" s="212">
        <v>4098</v>
      </c>
      <c r="AM61" s="212">
        <v>122377</v>
      </c>
      <c r="AN61" s="212">
        <v>109814</v>
      </c>
      <c r="AO61" s="212">
        <f t="shared" si="28"/>
        <v>10305</v>
      </c>
      <c r="AP61" s="327">
        <f t="shared" si="47"/>
        <v>19450</v>
      </c>
      <c r="AQ61" s="212">
        <v>9591</v>
      </c>
      <c r="AR61" s="212">
        <v>2876</v>
      </c>
      <c r="AS61" s="212">
        <v>769</v>
      </c>
      <c r="AT61" s="327">
        <v>2256</v>
      </c>
      <c r="AU61" s="212">
        <v>2704</v>
      </c>
      <c r="AV61" s="212">
        <v>914</v>
      </c>
      <c r="AW61" s="212">
        <v>18773</v>
      </c>
      <c r="AX61" s="212">
        <f t="shared" si="48"/>
        <v>1428</v>
      </c>
      <c r="AY61" s="212">
        <v>714</v>
      </c>
      <c r="AZ61" s="212">
        <v>933</v>
      </c>
      <c r="BA61" s="214">
        <v>203</v>
      </c>
      <c r="BB61" s="212">
        <v>194</v>
      </c>
      <c r="BC61" s="212">
        <f t="shared" si="49"/>
        <v>4352</v>
      </c>
      <c r="BD61" s="212">
        <v>1236</v>
      </c>
      <c r="BE61" s="212">
        <v>320</v>
      </c>
      <c r="BF61" s="212">
        <v>1448</v>
      </c>
      <c r="BG61" s="212">
        <v>759</v>
      </c>
      <c r="BH61" s="212">
        <v>2924</v>
      </c>
      <c r="BI61" s="214">
        <f t="shared" si="20"/>
        <v>962</v>
      </c>
      <c r="BJ61" s="212">
        <v>791</v>
      </c>
      <c r="BK61" s="215"/>
    </row>
    <row r="62" spans="1:63" x14ac:dyDescent="0.25">
      <c r="A62" s="85"/>
      <c r="B62" s="96">
        <v>1962</v>
      </c>
      <c r="C62" s="208">
        <v>20</v>
      </c>
      <c r="D62" s="208">
        <v>3242</v>
      </c>
      <c r="E62" s="209">
        <v>14461</v>
      </c>
      <c r="F62" s="302">
        <f t="shared" si="31"/>
        <v>14376.373772865882</v>
      </c>
      <c r="G62" s="363">
        <f t="shared" si="21"/>
        <v>0.994147968526788</v>
      </c>
      <c r="H62" s="210">
        <f t="shared" si="50"/>
        <v>2.6103092885292528E-2</v>
      </c>
      <c r="I62" s="308">
        <f t="shared" si="32"/>
        <v>14250.111469834845</v>
      </c>
      <c r="J62" s="370">
        <f t="shared" si="22"/>
        <v>0.98541673949483743</v>
      </c>
      <c r="K62" s="312">
        <f t="shared" si="33"/>
        <v>14174.3488</v>
      </c>
      <c r="L62" s="379">
        <f t="shared" si="23"/>
        <v>0.98017763640135536</v>
      </c>
      <c r="M62" s="314">
        <f t="shared" si="34"/>
        <v>14443.408717521655</v>
      </c>
      <c r="N62" s="382">
        <f t="shared" si="24"/>
        <v>0.9987835362368892</v>
      </c>
      <c r="O62" s="342">
        <f t="shared" si="35"/>
        <v>14302.431582945237</v>
      </c>
      <c r="P62" s="389">
        <f t="shared" si="25"/>
        <v>0.98903475437004618</v>
      </c>
      <c r="Q62" s="343">
        <f t="shared" si="36"/>
        <v>14297.704000000003</v>
      </c>
      <c r="R62" s="397">
        <f t="shared" si="26"/>
        <v>0.98870783486619207</v>
      </c>
      <c r="S62" s="288">
        <f t="shared" si="37"/>
        <v>9.3477824603652421E-2</v>
      </c>
      <c r="T62" s="288">
        <f t="shared" si="38"/>
        <v>0.26743678662471582</v>
      </c>
      <c r="U62" s="288">
        <v>0.25800000000000001</v>
      </c>
      <c r="V62" s="322">
        <v>0.28100000000000003</v>
      </c>
      <c r="W62" s="282">
        <f t="shared" si="39"/>
        <v>8.7786474011639581E-2</v>
      </c>
      <c r="X62" s="288">
        <f t="shared" si="40"/>
        <v>9.955675998438325E-2</v>
      </c>
      <c r="Y62" s="288">
        <f t="shared" si="41"/>
        <v>2.252945364352479E-2</v>
      </c>
      <c r="Z62" s="288">
        <f t="shared" si="27"/>
        <v>2.4908689544451135E-2</v>
      </c>
      <c r="AA62" s="288">
        <f t="shared" si="42"/>
        <v>6.8920377557816409E-2</v>
      </c>
      <c r="AB62" s="288">
        <f t="shared" si="43"/>
        <v>0.14101545253863135</v>
      </c>
      <c r="AC62" s="288">
        <v>0.32600000000000001</v>
      </c>
      <c r="AD62" s="288">
        <v>0.71899999999999997</v>
      </c>
      <c r="AE62" s="282">
        <f t="shared" si="44"/>
        <v>0.1160826811157937</v>
      </c>
      <c r="AF62" s="282">
        <f t="shared" si="45"/>
        <v>0.33210849045770846</v>
      </c>
      <c r="AG62" s="288">
        <v>0.39300000000000002</v>
      </c>
      <c r="AH62" s="288">
        <f t="shared" si="46"/>
        <v>0.34953241019466186</v>
      </c>
      <c r="AI62" s="212">
        <v>43543</v>
      </c>
      <c r="AJ62" s="212"/>
      <c r="AK62" s="212">
        <v>28521</v>
      </c>
      <c r="AL62" s="212">
        <v>4313</v>
      </c>
      <c r="AM62" s="212">
        <v>124575</v>
      </c>
      <c r="AN62" s="212">
        <v>110688</v>
      </c>
      <c r="AO62" s="212">
        <f t="shared" si="28"/>
        <v>11645</v>
      </c>
      <c r="AP62" s="327">
        <f t="shared" si="47"/>
        <v>20354</v>
      </c>
      <c r="AQ62" s="212">
        <v>10936</v>
      </c>
      <c r="AR62" s="212">
        <v>3103</v>
      </c>
      <c r="AS62" s="212">
        <v>846</v>
      </c>
      <c r="AT62" s="327">
        <v>2487</v>
      </c>
      <c r="AU62" s="212">
        <v>3001</v>
      </c>
      <c r="AV62" s="212">
        <v>949</v>
      </c>
      <c r="AW62" s="212">
        <v>17567</v>
      </c>
      <c r="AX62" s="212">
        <f t="shared" si="48"/>
        <v>1416</v>
      </c>
      <c r="AY62" s="212">
        <v>709</v>
      </c>
      <c r="AZ62" s="212">
        <v>818</v>
      </c>
      <c r="BA62" s="214">
        <v>251</v>
      </c>
      <c r="BB62" s="212">
        <v>92</v>
      </c>
      <c r="BC62" s="212">
        <f t="shared" si="49"/>
        <v>4335</v>
      </c>
      <c r="BD62" s="212">
        <v>1350</v>
      </c>
      <c r="BE62" s="212">
        <v>375</v>
      </c>
      <c r="BF62" s="212">
        <v>1361</v>
      </c>
      <c r="BG62" s="212">
        <v>730</v>
      </c>
      <c r="BH62" s="212">
        <v>2919</v>
      </c>
      <c r="BI62" s="214">
        <f t="shared" si="20"/>
        <v>981</v>
      </c>
      <c r="BJ62" s="212">
        <v>853</v>
      </c>
      <c r="BK62" s="215"/>
    </row>
    <row r="63" spans="1:63" x14ac:dyDescent="0.25">
      <c r="A63" s="85"/>
      <c r="B63" s="96">
        <v>1961</v>
      </c>
      <c r="C63" s="208">
        <v>18</v>
      </c>
      <c r="D63" s="208">
        <v>2860</v>
      </c>
      <c r="E63" s="209">
        <v>12942</v>
      </c>
      <c r="F63" s="302">
        <f t="shared" si="31"/>
        <v>12777.573863705591</v>
      </c>
      <c r="G63" s="363">
        <f t="shared" si="21"/>
        <v>0.98729515250390909</v>
      </c>
      <c r="H63" s="210">
        <f t="shared" si="50"/>
        <v>5.7491656046996131E-2</v>
      </c>
      <c r="I63" s="308">
        <f t="shared" si="32"/>
        <v>12739.413288859188</v>
      </c>
      <c r="J63" s="370">
        <f t="shared" si="22"/>
        <v>0.98434656844839963</v>
      </c>
      <c r="K63" s="312">
        <f t="shared" si="33"/>
        <v>12683.221600000003</v>
      </c>
      <c r="L63" s="379">
        <f>K63/E63</f>
        <v>0.98000475969711043</v>
      </c>
      <c r="M63" s="314">
        <f t="shared" si="34"/>
        <v>12880.685072291739</v>
      </c>
      <c r="N63" s="382">
        <f t="shared" si="24"/>
        <v>0.99526232980155604</v>
      </c>
      <c r="O63" s="342">
        <f t="shared" si="35"/>
        <v>12796.039356746493</v>
      </c>
      <c r="P63" s="389">
        <f t="shared" si="25"/>
        <v>0.98872194071600161</v>
      </c>
      <c r="Q63" s="343">
        <f t="shared" si="36"/>
        <v>12778.034</v>
      </c>
      <c r="R63" s="397">
        <f t="shared" si="26"/>
        <v>0.98733070622778552</v>
      </c>
      <c r="S63" s="288">
        <f t="shared" si="37"/>
        <v>9.5535298787331302E-2</v>
      </c>
      <c r="T63" s="288">
        <f t="shared" si="38"/>
        <v>0.27027027027027029</v>
      </c>
      <c r="U63" s="288">
        <v>0.25800000000000001</v>
      </c>
      <c r="V63" s="322">
        <v>0.27900000000000003</v>
      </c>
      <c r="W63" s="282">
        <f t="shared" si="39"/>
        <v>9.0306862664586235E-2</v>
      </c>
      <c r="X63" s="288">
        <f t="shared" si="40"/>
        <v>9.9279795554867184E-2</v>
      </c>
      <c r="Y63" s="288">
        <f t="shared" si="41"/>
        <v>2.1218926663052737E-2</v>
      </c>
      <c r="Z63" s="288">
        <f t="shared" si="27"/>
        <v>2.6050933910012501E-2</v>
      </c>
      <c r="AA63" s="288">
        <f t="shared" si="42"/>
        <v>7.047161774955471E-2</v>
      </c>
      <c r="AB63" s="288">
        <f t="shared" si="43"/>
        <v>0.13638644803956457</v>
      </c>
      <c r="AC63" s="288">
        <v>0.32800000000000001</v>
      </c>
      <c r="AD63" s="288">
        <v>0.72699999999999998</v>
      </c>
      <c r="AE63" s="282">
        <f t="shared" si="44"/>
        <v>0.11809148394514248</v>
      </c>
      <c r="AF63" s="282">
        <f t="shared" si="45"/>
        <v>0.33408193293580113</v>
      </c>
      <c r="AG63" s="288">
        <v>0.39900000000000002</v>
      </c>
      <c r="AH63" s="288">
        <f t="shared" si="46"/>
        <v>0.35348060551312582</v>
      </c>
      <c r="AI63" s="212">
        <v>38739</v>
      </c>
      <c r="AJ63" s="212"/>
      <c r="AK63" s="212">
        <v>25066</v>
      </c>
      <c r="AL63" s="212">
        <v>3975</v>
      </c>
      <c r="AM63" s="212">
        <v>109593</v>
      </c>
      <c r="AN63" s="212">
        <v>97032</v>
      </c>
      <c r="AO63" s="212">
        <f t="shared" si="28"/>
        <v>10470</v>
      </c>
      <c r="AP63" s="327">
        <f t="shared" si="47"/>
        <v>17607</v>
      </c>
      <c r="AQ63" s="212">
        <v>9897</v>
      </c>
      <c r="AR63" s="212">
        <v>2855</v>
      </c>
      <c r="AS63" s="212">
        <v>761</v>
      </c>
      <c r="AT63" s="327">
        <v>2232</v>
      </c>
      <c r="AU63" s="212">
        <v>2730</v>
      </c>
      <c r="AV63" s="212">
        <v>780</v>
      </c>
      <c r="AW63" s="212">
        <v>14947</v>
      </c>
      <c r="AX63" s="212">
        <f t="shared" si="48"/>
        <v>1173</v>
      </c>
      <c r="AY63" s="212">
        <v>573</v>
      </c>
      <c r="AZ63" s="212">
        <v>732</v>
      </c>
      <c r="BA63" s="214">
        <v>207</v>
      </c>
      <c r="BB63" s="212">
        <v>63</v>
      </c>
      <c r="BC63" s="212">
        <f t="shared" si="49"/>
        <v>3846</v>
      </c>
      <c r="BD63" s="212">
        <v>1048</v>
      </c>
      <c r="BE63" s="212">
        <v>330</v>
      </c>
      <c r="BF63" s="212">
        <v>1305</v>
      </c>
      <c r="BG63" s="212">
        <v>615</v>
      </c>
      <c r="BH63" s="212">
        <v>2673</v>
      </c>
      <c r="BI63" s="214">
        <f t="shared" si="20"/>
        <v>822</v>
      </c>
      <c r="BJ63" s="212">
        <v>754</v>
      </c>
      <c r="BK63" s="215"/>
    </row>
    <row r="64" spans="1:63" x14ac:dyDescent="0.25">
      <c r="A64" s="85"/>
      <c r="B64" s="96">
        <v>1960</v>
      </c>
      <c r="C64" s="208">
        <v>16</v>
      </c>
      <c r="D64" s="208">
        <v>2472</v>
      </c>
      <c r="E64" s="209">
        <v>10664</v>
      </c>
      <c r="F64" s="302">
        <f t="shared" si="31"/>
        <v>10551.884747675726</v>
      </c>
      <c r="G64" s="363">
        <f t="shared" si="21"/>
        <v>0.98948656673628332</v>
      </c>
      <c r="H64" s="210">
        <f t="shared" si="50"/>
        <v>4.5354066474221071E-2</v>
      </c>
      <c r="I64" s="308">
        <f t="shared" si="32"/>
        <v>10549.771082830244</v>
      </c>
      <c r="J64" s="370">
        <f t="shared" si="22"/>
        <v>0.9892883611056118</v>
      </c>
      <c r="K64" s="312">
        <f t="shared" si="33"/>
        <v>10537.061600000001</v>
      </c>
      <c r="L64" s="378">
        <f t="shared" si="23"/>
        <v>0.9880965491372844</v>
      </c>
      <c r="M64" s="314">
        <f t="shared" si="34"/>
        <v>10589.777071905548</v>
      </c>
      <c r="N64" s="382">
        <f t="shared" si="24"/>
        <v>0.99303986045625914</v>
      </c>
      <c r="O64" s="342">
        <f t="shared" si="35"/>
        <v>10594.415864979792</v>
      </c>
      <c r="P64" s="389">
        <f t="shared" si="25"/>
        <v>0.99347485605586949</v>
      </c>
      <c r="Q64" s="343">
        <f t="shared" si="36"/>
        <v>10609.129999999997</v>
      </c>
      <c r="R64" s="397">
        <f t="shared" si="26"/>
        <v>0.99485465116279048</v>
      </c>
      <c r="S64" s="288">
        <f t="shared" si="37"/>
        <v>9.3572679140211362E-2</v>
      </c>
      <c r="T64" s="288">
        <f t="shared" si="38"/>
        <v>0.2723477406679764</v>
      </c>
      <c r="U64" s="288">
        <v>0.255</v>
      </c>
      <c r="V64" s="322">
        <v>0.27700000000000002</v>
      </c>
      <c r="W64" s="282">
        <f t="shared" si="39"/>
        <v>8.8425759908874219E-2</v>
      </c>
      <c r="X64" s="288">
        <f t="shared" si="40"/>
        <v>9.3504420432220042E-2</v>
      </c>
      <c r="Y64" s="288">
        <f t="shared" si="41"/>
        <v>2.412819253438114E-2</v>
      </c>
      <c r="Z64" s="288">
        <f t="shared" si="27"/>
        <v>2.5354905393718229E-2</v>
      </c>
      <c r="AA64" s="288">
        <f t="shared" si="42"/>
        <v>6.5324165029469541E-2</v>
      </c>
      <c r="AB64" s="288">
        <f t="shared" si="43"/>
        <v>0.13515936465078998</v>
      </c>
      <c r="AC64" s="288">
        <v>0.32400000000000001</v>
      </c>
      <c r="AD64" s="288">
        <v>0.71199999999999997</v>
      </c>
      <c r="AE64" s="282">
        <f t="shared" si="44"/>
        <v>0.11247284156348218</v>
      </c>
      <c r="AF64" s="282">
        <f t="shared" si="45"/>
        <v>0.32735756385068765</v>
      </c>
      <c r="AG64" s="288">
        <v>0.38800000000000001</v>
      </c>
      <c r="AH64" s="288">
        <f t="shared" si="46"/>
        <v>0.34357795262303037</v>
      </c>
      <c r="AI64" s="212">
        <v>32576</v>
      </c>
      <c r="AJ64" s="212"/>
      <c r="AK64" s="212">
        <v>21434</v>
      </c>
      <c r="AL64" s="212">
        <v>3442</v>
      </c>
      <c r="AM64" s="212">
        <v>94814</v>
      </c>
      <c r="AN64" s="212">
        <v>84014</v>
      </c>
      <c r="AO64" s="212">
        <f t="shared" si="28"/>
        <v>8872</v>
      </c>
      <c r="AP64" s="327">
        <f t="shared" si="47"/>
        <v>15206</v>
      </c>
      <c r="AQ64" s="212">
        <v>8384</v>
      </c>
      <c r="AR64" s="212">
        <v>2404</v>
      </c>
      <c r="AS64" s="212">
        <v>692</v>
      </c>
      <c r="AT64" s="327">
        <v>1914</v>
      </c>
      <c r="AU64" s="212">
        <v>2128</v>
      </c>
      <c r="AV64" s="212">
        <v>604</v>
      </c>
      <c r="AW64" s="212">
        <v>12815</v>
      </c>
      <c r="AX64" s="212">
        <f t="shared" si="48"/>
        <v>877</v>
      </c>
      <c r="AY64" s="212">
        <v>488</v>
      </c>
      <c r="AZ64" s="212">
        <v>729</v>
      </c>
      <c r="BA64" s="214">
        <v>167</v>
      </c>
      <c r="BB64" s="212">
        <v>55</v>
      </c>
      <c r="BC64" s="212">
        <f t="shared" si="49"/>
        <v>3046</v>
      </c>
      <c r="BD64" s="212">
        <v>920</v>
      </c>
      <c r="BE64" s="212">
        <v>218</v>
      </c>
      <c r="BF64" s="212">
        <v>1193</v>
      </c>
      <c r="BG64" s="212">
        <v>619</v>
      </c>
      <c r="BH64" s="212">
        <v>2169</v>
      </c>
      <c r="BI64" s="214">
        <f t="shared" si="20"/>
        <v>786</v>
      </c>
      <c r="BJ64" s="212">
        <v>658</v>
      </c>
      <c r="BK64" s="215"/>
    </row>
    <row r="65" spans="1:63" x14ac:dyDescent="0.25">
      <c r="A65" s="85"/>
      <c r="B65" s="96">
        <v>1959</v>
      </c>
      <c r="C65" s="208">
        <v>16</v>
      </c>
      <c r="D65" s="208">
        <v>2476</v>
      </c>
      <c r="E65" s="209">
        <v>10853</v>
      </c>
      <c r="F65" s="302">
        <f t="shared" si="31"/>
        <v>10829.645534406749</v>
      </c>
      <c r="G65" s="363">
        <f t="shared" si="21"/>
        <v>0.99784810968458015</v>
      </c>
      <c r="H65" s="210">
        <f t="shared" si="50"/>
        <v>9.432336669325931E-3</v>
      </c>
      <c r="I65" s="308">
        <f t="shared" si="32"/>
        <v>10699.688644159518</v>
      </c>
      <c r="J65" s="370">
        <f t="shared" si="22"/>
        <v>0.98587382697498549</v>
      </c>
      <c r="K65" s="312">
        <f t="shared" si="33"/>
        <v>10654.654399999999</v>
      </c>
      <c r="L65" s="378">
        <f t="shared" si="23"/>
        <v>0.98172435271353542</v>
      </c>
      <c r="M65" s="314">
        <f t="shared" si="34"/>
        <v>10943.957412476691</v>
      </c>
      <c r="N65" s="382">
        <f t="shared" si="24"/>
        <v>1.0083808543699153</v>
      </c>
      <c r="O65" s="342">
        <f t="shared" si="35"/>
        <v>10754.815285957116</v>
      </c>
      <c r="P65" s="389">
        <f t="shared" si="25"/>
        <v>0.99095321901383182</v>
      </c>
      <c r="Q65" s="343">
        <f t="shared" si="36"/>
        <v>10736.807999999999</v>
      </c>
      <c r="R65" s="397">
        <f t="shared" si="26"/>
        <v>0.98929402008661194</v>
      </c>
      <c r="S65" s="288">
        <f t="shared" si="37"/>
        <v>9.1602731196639822E-2</v>
      </c>
      <c r="T65" s="288">
        <f t="shared" si="38"/>
        <v>0.26266416510318952</v>
      </c>
      <c r="U65" s="288">
        <v>0.25700000000000001</v>
      </c>
      <c r="V65" s="322">
        <v>0.27500000000000002</v>
      </c>
      <c r="W65" s="282">
        <f t="shared" si="39"/>
        <v>8.6368289413974689E-2</v>
      </c>
      <c r="X65" s="288">
        <f t="shared" si="40"/>
        <v>9.2779761544513714E-2</v>
      </c>
      <c r="Y65" s="288">
        <f t="shared" si="41"/>
        <v>2.1999636869817828E-2</v>
      </c>
      <c r="Z65" s="288">
        <f t="shared" si="27"/>
        <v>2.4905811707842163E-2</v>
      </c>
      <c r="AA65" s="288">
        <f t="shared" si="42"/>
        <v>6.8086909156932759E-2</v>
      </c>
      <c r="AB65" s="288">
        <f t="shared" si="43"/>
        <v>0.13301391981595026</v>
      </c>
      <c r="AC65" s="288">
        <v>0.32400000000000001</v>
      </c>
      <c r="AD65" s="288">
        <v>0.71599999999999997</v>
      </c>
      <c r="AE65" s="282">
        <f t="shared" si="44"/>
        <v>0.11453507392593687</v>
      </c>
      <c r="AF65" s="282">
        <f t="shared" si="45"/>
        <v>0.32842098892452942</v>
      </c>
      <c r="AG65" s="288">
        <v>0.39200000000000002</v>
      </c>
      <c r="AH65" s="288">
        <f t="shared" si="46"/>
        <v>0.34874468377006446</v>
      </c>
      <c r="AI65" s="212">
        <v>33046</v>
      </c>
      <c r="AJ65" s="212"/>
      <c r="AK65" s="212">
        <v>21636</v>
      </c>
      <c r="AL65" s="212">
        <v>3478</v>
      </c>
      <c r="AM65" s="212">
        <v>94757</v>
      </c>
      <c r="AN65" s="212">
        <v>84294</v>
      </c>
      <c r="AO65" s="212">
        <f t="shared" si="28"/>
        <v>8680</v>
      </c>
      <c r="AP65" s="327">
        <f t="shared" si="47"/>
        <v>15317</v>
      </c>
      <c r="AQ65" s="212">
        <v>8184</v>
      </c>
      <c r="AR65" s="212">
        <v>2360</v>
      </c>
      <c r="AS65" s="212">
        <v>616</v>
      </c>
      <c r="AT65" s="327">
        <v>1837</v>
      </c>
      <c r="AU65" s="212">
        <v>2250</v>
      </c>
      <c r="AV65" s="212">
        <v>557</v>
      </c>
      <c r="AW65" s="212">
        <v>12604</v>
      </c>
      <c r="AX65" s="212">
        <f t="shared" si="48"/>
        <v>842</v>
      </c>
      <c r="AY65" s="212">
        <v>496</v>
      </c>
      <c r="AZ65" s="212">
        <v>707</v>
      </c>
      <c r="BA65" s="214">
        <v>180</v>
      </c>
      <c r="BB65" s="212">
        <v>60</v>
      </c>
      <c r="BC65" s="212">
        <f t="shared" si="49"/>
        <v>3066</v>
      </c>
      <c r="BD65" s="212">
        <v>854</v>
      </c>
      <c r="BE65" s="212">
        <v>225</v>
      </c>
      <c r="BF65" s="212">
        <v>1127</v>
      </c>
      <c r="BG65" s="212">
        <v>547</v>
      </c>
      <c r="BH65" s="212">
        <v>2224</v>
      </c>
      <c r="BI65" s="214">
        <f t="shared" si="20"/>
        <v>727</v>
      </c>
      <c r="BJ65" s="212">
        <v>591</v>
      </c>
      <c r="BK65" s="215"/>
    </row>
    <row r="66" spans="1:63" x14ac:dyDescent="0.25">
      <c r="A66" s="85"/>
      <c r="B66" s="96">
        <v>1958</v>
      </c>
      <c r="C66" s="208">
        <v>16</v>
      </c>
      <c r="D66" s="208">
        <v>2470</v>
      </c>
      <c r="E66" s="209">
        <v>10578</v>
      </c>
      <c r="F66" s="302">
        <f t="shared" si="31"/>
        <v>10596.741910384841</v>
      </c>
      <c r="G66" s="363">
        <f t="shared" si="21"/>
        <v>1.0017717820367593</v>
      </c>
      <c r="H66" s="210">
        <f>(F66-E66)/D66</f>
        <v>7.5878179695710903E-3</v>
      </c>
      <c r="I66" s="308">
        <f t="shared" si="32"/>
        <v>10634.315185036901</v>
      </c>
      <c r="J66" s="370">
        <f t="shared" si="22"/>
        <v>1.0053238027072131</v>
      </c>
      <c r="K66" s="312">
        <f t="shared" si="33"/>
        <v>10637.200800000001</v>
      </c>
      <c r="L66" s="378">
        <f t="shared" si="23"/>
        <v>1.0055965967101532</v>
      </c>
      <c r="M66" s="314">
        <f t="shared" si="34"/>
        <v>10696.207902506545</v>
      </c>
      <c r="N66" s="382">
        <f t="shared" si="24"/>
        <v>1.011174882067172</v>
      </c>
      <c r="O66" s="342">
        <f t="shared" si="35"/>
        <v>10676.440502214717</v>
      </c>
      <c r="P66" s="389">
        <f t="shared" si="25"/>
        <v>1.0093061544918431</v>
      </c>
      <c r="Q66" s="343">
        <f t="shared" si="36"/>
        <v>10665.310000000001</v>
      </c>
      <c r="R66" s="397">
        <f t="shared" si="26"/>
        <v>1.008253923236907</v>
      </c>
      <c r="S66" s="288">
        <f t="shared" si="37"/>
        <v>9.160029733460763E-2</v>
      </c>
      <c r="T66" s="288">
        <f t="shared" si="38"/>
        <v>0.26105377840995064</v>
      </c>
      <c r="U66" s="288">
        <v>0.25800000000000001</v>
      </c>
      <c r="V66" s="322">
        <v>0.27700000000000002</v>
      </c>
      <c r="W66" s="282">
        <f t="shared" si="39"/>
        <v>8.6301369863013705E-2</v>
      </c>
      <c r="X66" s="288">
        <f t="shared" si="40"/>
        <v>8.8127591320400683E-2</v>
      </c>
      <c r="Y66" s="288">
        <f t="shared" si="41"/>
        <v>2.151741669945223E-2</v>
      </c>
      <c r="Z66" s="288">
        <f t="shared" si="27"/>
        <v>2.7609642136561537E-2</v>
      </c>
      <c r="AA66" s="288">
        <f t="shared" si="42"/>
        <v>6.7790454861846691E-2</v>
      </c>
      <c r="AB66" s="288">
        <f t="shared" si="43"/>
        <v>0.12981841350748646</v>
      </c>
      <c r="AC66" s="288">
        <v>0.32500000000000001</v>
      </c>
      <c r="AD66" s="288">
        <v>0.71899999999999997</v>
      </c>
      <c r="AE66" s="282">
        <f t="shared" si="44"/>
        <v>0.11232876712328767</v>
      </c>
      <c r="AF66" s="282">
        <f t="shared" si="45"/>
        <v>0.3201283176467028</v>
      </c>
      <c r="AG66" s="288">
        <v>0.39400000000000002</v>
      </c>
      <c r="AH66" s="288">
        <f t="shared" si="46"/>
        <v>0.35088669427630881</v>
      </c>
      <c r="AI66" s="212">
        <v>33043</v>
      </c>
      <c r="AJ66" s="212"/>
      <c r="AK66" s="212">
        <v>21621</v>
      </c>
      <c r="AL66" s="212">
        <v>3392</v>
      </c>
      <c r="AM66" s="212">
        <v>94170</v>
      </c>
      <c r="AN66" s="212">
        <v>83827</v>
      </c>
      <c r="AO66" s="212">
        <f t="shared" si="28"/>
        <v>8626</v>
      </c>
      <c r="AP66" s="327">
        <f t="shared" si="47"/>
        <v>15334</v>
      </c>
      <c r="AQ66" s="212">
        <v>8127</v>
      </c>
      <c r="AR66" s="212">
        <v>2600</v>
      </c>
      <c r="AS66" s="212">
        <v>644</v>
      </c>
      <c r="AT66" s="327">
        <v>2062</v>
      </c>
      <c r="AU66" s="212">
        <v>2240</v>
      </c>
      <c r="AV66" s="212">
        <v>526</v>
      </c>
      <c r="AW66" s="212">
        <v>12225</v>
      </c>
      <c r="AX66" s="212">
        <f t="shared" si="48"/>
        <v>827</v>
      </c>
      <c r="AY66" s="212">
        <v>499</v>
      </c>
      <c r="AZ66" s="212">
        <v>679</v>
      </c>
      <c r="BA66" s="214">
        <v>160</v>
      </c>
      <c r="BB66" s="212">
        <v>70</v>
      </c>
      <c r="BC66" s="212">
        <f t="shared" si="49"/>
        <v>2912</v>
      </c>
      <c r="BD66" s="212">
        <v>739</v>
      </c>
      <c r="BE66" s="212">
        <v>231</v>
      </c>
      <c r="BF66" s="212">
        <v>1046</v>
      </c>
      <c r="BG66" s="212">
        <v>551</v>
      </c>
      <c r="BH66" s="212">
        <v>2085</v>
      </c>
      <c r="BI66" s="214">
        <f t="shared" si="20"/>
        <v>711</v>
      </c>
      <c r="BJ66" s="212">
        <v>655</v>
      </c>
      <c r="BK66" s="215"/>
    </row>
    <row r="67" spans="1:63" x14ac:dyDescent="0.25">
      <c r="A67" s="85"/>
      <c r="B67" s="96">
        <v>1957</v>
      </c>
      <c r="C67" s="208">
        <v>16</v>
      </c>
      <c r="D67" s="208">
        <v>2470</v>
      </c>
      <c r="E67" s="209">
        <v>10636</v>
      </c>
      <c r="F67" s="302">
        <f t="shared" ref="F67:F98" si="51">((((2/3)+((V67+AG67+AD67+AE67+S67+AC67+W67-(1-AA67)-AB67-Y67)/20))*(AY67*3+BD67*4/3+AI67+(AQ67+BH67)*5/6+(AV67+BB67+BE67)*1/6-AR67*3/2-AS67*7/6-BG67-BF67*2/3-AU67*1/2-AW67*1/3)-(((1/3)-((V67+AG67+AD67+AA67+X67+AC67+T67+AF67+W67)/20))*(AR67*17/6+AS67*2+BG67*4/3+BF67*5/6+AW67*1/2+BA67*1/3-AU67*3/2-AY67*1/3-AQ67*1/6))))/2</f>
        <v>10742.194518239907</v>
      </c>
      <c r="G67" s="363">
        <f t="shared" si="21"/>
        <v>1.0099844413538837</v>
      </c>
      <c r="H67" s="210">
        <f>(F67-E67)/D67</f>
        <v>4.2993732080933912E-2</v>
      </c>
      <c r="I67" s="308">
        <f t="shared" ref="I67:I98" si="52">(((AK67+AQ67+AY67-AZ67*0.5-AU67)*(1.1*(AI67*1.4-AK67*0.6-AU67*3+(AQ67+AY67-AZ67)*0.1+(BD67-BG67-AT67)*0.9)))/((1.1*(AI67*1.4-AK67*0.6-AU67*3+(AQ67+AY67-AZ67)*0.1+(BD67-BG67-AT67)*0.9))+(AM67-AQ67-AS67-BF67-AY67-AK67+BG67+AT67)))+AU67</f>
        <v>10679.569374375886</v>
      </c>
      <c r="J67" s="370">
        <f t="shared" si="22"/>
        <v>1.0040964060150326</v>
      </c>
      <c r="K67" s="312">
        <f t="shared" ref="K67:K98" si="53">((AI67+AQ67+AY67)*2+AK67+BD67-(AN67+BG67+AT67-AK67)*0.605)*0.16</f>
        <v>10675.486400000002</v>
      </c>
      <c r="L67" s="378">
        <f t="shared" si="23"/>
        <v>1.0037125235050772</v>
      </c>
      <c r="M67" s="314">
        <f t="shared" ref="M67:M98" si="54">((((2/3)+((AH67+W67+AC67+V67-AB67)/20))*(AI67+((AQ67+BH67)*(5/6))+((AV67+BB67+BE67)*(1/6))+(AY67*(19/6))+(BD67*(4/3))-(AS67*(7/6))-(AT67*(11/6))-AU67-(AW67*(1/3))-(BF67*(2/3))-BG67))-(((1/3)-(((AH67+W67)*2+AC67+V67-AB67)/20))*((AS67*(13/6))+(AT67*(8/3))+(AW67*(1/2))+(BA67*(1/3))+((BF67+BG67)*(3/2))-(AQ67*(1/6))-(AU67*(11/3))-(AY67*(5/12)))))/2</f>
        <v>10855.09505616686</v>
      </c>
      <c r="N67" s="383">
        <f t="shared" si="24"/>
        <v>1.02059938474679</v>
      </c>
      <c r="O67" s="342">
        <f t="shared" ref="O67:O98" si="55">((AK67+AQ67-BG67+AY67-AT67)*(AI67+(AQ67-AZ67+AY67)*0.26+(BF67+AS67+BD67)*0.52))/(AN67+AQ67+AY67+AS67+BF67)</f>
        <v>10740.117385779882</v>
      </c>
      <c r="P67" s="389">
        <f t="shared" si="25"/>
        <v>1.0097891487194324</v>
      </c>
      <c r="Q67" s="343">
        <f t="shared" ref="Q67:Q98" si="56">AP67*0.5+AL67*0.72+BJ67*1.04+AU67*1.44+(AY67+AQ67-AZ67)*0.34+AZ67*0.25+BD67*0.18-BG67*0.32-(AN67-AK67-AW67)*0.09-AW67*0.098-AT67*0.37+AS67*0.37+BF67*0.04</f>
        <v>10745.928</v>
      </c>
      <c r="R67" s="397">
        <f t="shared" si="26"/>
        <v>1.0103354644603235</v>
      </c>
      <c r="S67" s="288">
        <f t="shared" ref="S67:S98" si="57">AO67/AM67</f>
        <v>9.0943388317159563E-2</v>
      </c>
      <c r="T67" s="288">
        <f t="shared" ref="T67:T98" si="58">AO67/AI67</f>
        <v>0.26129896720965945</v>
      </c>
      <c r="U67" s="288">
        <v>0.25800000000000001</v>
      </c>
      <c r="V67" s="322">
        <v>0.27500000000000002</v>
      </c>
      <c r="W67" s="282">
        <f t="shared" ref="W67:W98" si="59">AQ67/AM67</f>
        <v>8.5588229129550844E-2</v>
      </c>
      <c r="X67" s="288">
        <f t="shared" ref="X67:X98" si="60">BC67/AI67</f>
        <v>8.6176266899521237E-2</v>
      </c>
      <c r="Y67" s="288">
        <f t="shared" ref="Y67:Y98" si="61">BI67/AI67</f>
        <v>2.2311884616542713E-2</v>
      </c>
      <c r="Z67" s="288">
        <f t="shared" si="27"/>
        <v>2.6325166104252687E-2</v>
      </c>
      <c r="AA67" s="288">
        <f t="shared" ref="AA67:AA98" si="62">AU67/AI67</f>
        <v>6.6303333232964987E-2</v>
      </c>
      <c r="AB67" s="288">
        <f t="shared" ref="AB67:AB98" si="63">AW67/AM67</f>
        <v>0.12522269497600133</v>
      </c>
      <c r="AC67" s="288">
        <v>0.32400000000000001</v>
      </c>
      <c r="AD67" s="288">
        <v>0.71499999999999997</v>
      </c>
      <c r="AE67" s="282">
        <f t="shared" ref="AE67:AE98" si="64">E67/AM67</f>
        <v>0.11146276540001257</v>
      </c>
      <c r="AF67" s="282">
        <f t="shared" ref="AF67:AF98" si="65">E67/AI67</f>
        <v>0.32025533708710968</v>
      </c>
      <c r="AG67" s="288">
        <v>0.39100000000000001</v>
      </c>
      <c r="AH67" s="288">
        <f t="shared" ref="AH67:AH98" si="66">AI67/AM67</f>
        <v>0.34804342814026118</v>
      </c>
      <c r="AI67" s="212">
        <v>33211</v>
      </c>
      <c r="AJ67" s="212"/>
      <c r="AK67" s="212">
        <v>21865</v>
      </c>
      <c r="AL67" s="212">
        <v>3396</v>
      </c>
      <c r="AM67" s="212">
        <v>95422</v>
      </c>
      <c r="AN67" s="212">
        <v>84906</v>
      </c>
      <c r="AO67" s="212">
        <f t="shared" ref="AO67:AO130" si="67">AQ67+AY67</f>
        <v>8678</v>
      </c>
      <c r="AP67" s="327">
        <f t="shared" ref="AP67:AP98" si="68">AK67-AL67-AU67-BJ67</f>
        <v>15595</v>
      </c>
      <c r="AQ67" s="212">
        <v>8167</v>
      </c>
      <c r="AR67" s="212">
        <v>2512</v>
      </c>
      <c r="AS67" s="212">
        <v>687</v>
      </c>
      <c r="AT67" s="327">
        <v>1972</v>
      </c>
      <c r="AU67" s="212">
        <v>2202</v>
      </c>
      <c r="AV67" s="212">
        <v>480</v>
      </c>
      <c r="AW67" s="212">
        <v>11949</v>
      </c>
      <c r="AX67" s="212">
        <f t="shared" ref="AX67:AX98" si="69">AV67+BB67+BE67</f>
        <v>743</v>
      </c>
      <c r="AY67" s="212">
        <v>511</v>
      </c>
      <c r="AZ67" s="212">
        <v>740</v>
      </c>
      <c r="BA67" s="214">
        <v>152</v>
      </c>
      <c r="BB67" s="212">
        <v>46</v>
      </c>
      <c r="BC67" s="212">
        <f t="shared" ref="BC67:BC98" si="70">AV67+BB67+BE67+BH67</f>
        <v>2862</v>
      </c>
      <c r="BD67" s="212">
        <v>768</v>
      </c>
      <c r="BE67" s="212">
        <v>217</v>
      </c>
      <c r="BF67" s="212">
        <v>1115</v>
      </c>
      <c r="BG67" s="212">
        <v>589</v>
      </c>
      <c r="BH67" s="212">
        <v>2119</v>
      </c>
      <c r="BI67" s="214">
        <f t="shared" ref="BI67:BI130" si="71">BA67+BG67</f>
        <v>741</v>
      </c>
      <c r="BJ67" s="212">
        <v>672</v>
      </c>
      <c r="BK67" s="215"/>
    </row>
    <row r="68" spans="1:63" x14ac:dyDescent="0.25">
      <c r="A68" s="85"/>
      <c r="B68" s="96">
        <v>1956</v>
      </c>
      <c r="C68" s="208">
        <v>16</v>
      </c>
      <c r="D68" s="208">
        <v>2478</v>
      </c>
      <c r="E68" s="209">
        <v>11031</v>
      </c>
      <c r="F68" s="302">
        <f t="shared" si="51"/>
        <v>11174.213005751735</v>
      </c>
      <c r="G68" s="363">
        <f t="shared" ref="G68:G131" si="72">F68/E68</f>
        <v>1.0129827763350316</v>
      </c>
      <c r="H68" s="210">
        <f>(F68-E68)/D68</f>
        <v>5.7793787631854394E-2</v>
      </c>
      <c r="I68" s="308">
        <f t="shared" si="52"/>
        <v>11017.324517583385</v>
      </c>
      <c r="J68" s="370">
        <f t="shared" ref="J68:J131" si="73">I68/E68</f>
        <v>0.99876026811561824</v>
      </c>
      <c r="K68" s="312">
        <f t="shared" si="53"/>
        <v>11011.621600000002</v>
      </c>
      <c r="L68" s="378">
        <f t="shared" ref="L68:L131" si="74">K68/E68</f>
        <v>0.99824327803462987</v>
      </c>
      <c r="M68" s="314">
        <f t="shared" si="54"/>
        <v>11245.645034464867</v>
      </c>
      <c r="N68" s="383">
        <f t="shared" ref="N68:N131" si="75">M68/E68</f>
        <v>1.0194583477893997</v>
      </c>
      <c r="O68" s="342">
        <f t="shared" si="55"/>
        <v>11103.250533754765</v>
      </c>
      <c r="P68" s="389">
        <f t="shared" ref="P68:P131" si="76">O68/E68</f>
        <v>1.0065497718932794</v>
      </c>
      <c r="Q68" s="343">
        <f t="shared" si="56"/>
        <v>11085.740000000002</v>
      </c>
      <c r="R68" s="397">
        <f t="shared" ref="R68:R131" si="77">Q68/E68</f>
        <v>1.0049623787507933</v>
      </c>
      <c r="S68" s="288">
        <f t="shared" si="57"/>
        <v>9.9488805147637693E-2</v>
      </c>
      <c r="T68" s="288">
        <f t="shared" si="58"/>
        <v>0.28441963749849958</v>
      </c>
      <c r="U68" s="288">
        <v>0.25800000000000001</v>
      </c>
      <c r="V68" s="322">
        <v>0.27400000000000002</v>
      </c>
      <c r="W68" s="282">
        <f t="shared" si="59"/>
        <v>9.4439837509315921E-2</v>
      </c>
      <c r="X68" s="288">
        <f t="shared" si="60"/>
        <v>8.8884887768575199E-2</v>
      </c>
      <c r="Y68" s="288">
        <f t="shared" si="61"/>
        <v>2.103589004921378E-2</v>
      </c>
      <c r="Z68" s="288">
        <f t="shared" ref="Z68:Z131" si="78">AR68/AM68</f>
        <v>2.64099845696831E-2</v>
      </c>
      <c r="AA68" s="288">
        <f t="shared" si="62"/>
        <v>6.8839274996999156E-2</v>
      </c>
      <c r="AB68" s="288">
        <f t="shared" si="63"/>
        <v>0.12076584756526394</v>
      </c>
      <c r="AC68" s="288">
        <v>0.33100000000000002</v>
      </c>
      <c r="AD68" s="288">
        <v>0.72899999999999998</v>
      </c>
      <c r="AE68" s="282">
        <f t="shared" si="64"/>
        <v>0.11579035762646037</v>
      </c>
      <c r="AF68" s="282">
        <f t="shared" si="65"/>
        <v>0.33102268635217863</v>
      </c>
      <c r="AG68" s="288">
        <v>0.39700000000000002</v>
      </c>
      <c r="AH68" s="288">
        <f t="shared" si="66"/>
        <v>0.3497958369634816</v>
      </c>
      <c r="AI68" s="212">
        <v>33324</v>
      </c>
      <c r="AJ68" s="212"/>
      <c r="AK68" s="212">
        <v>21653</v>
      </c>
      <c r="AL68" s="212">
        <v>3339</v>
      </c>
      <c r="AM68" s="212">
        <v>95267</v>
      </c>
      <c r="AN68" s="212">
        <v>83856</v>
      </c>
      <c r="AO68" s="212">
        <f t="shared" si="67"/>
        <v>9478</v>
      </c>
      <c r="AP68" s="327">
        <f t="shared" si="68"/>
        <v>15295</v>
      </c>
      <c r="AQ68" s="212">
        <v>8997</v>
      </c>
      <c r="AR68" s="212">
        <v>2516</v>
      </c>
      <c r="AS68" s="212">
        <v>644</v>
      </c>
      <c r="AT68" s="327">
        <v>1984</v>
      </c>
      <c r="AU68" s="212">
        <v>2294</v>
      </c>
      <c r="AV68" s="212">
        <v>492</v>
      </c>
      <c r="AW68" s="212">
        <v>11505</v>
      </c>
      <c r="AX68" s="212">
        <f t="shared" si="69"/>
        <v>710</v>
      </c>
      <c r="AY68" s="212">
        <v>481</v>
      </c>
      <c r="AZ68" s="212">
        <v>783</v>
      </c>
      <c r="BA68" s="214">
        <v>175</v>
      </c>
      <c r="BB68" s="212">
        <v>43</v>
      </c>
      <c r="BC68" s="212">
        <f t="shared" si="70"/>
        <v>2962</v>
      </c>
      <c r="BD68" s="212">
        <v>717</v>
      </c>
      <c r="BE68" s="212">
        <v>175</v>
      </c>
      <c r="BF68" s="212">
        <v>1253</v>
      </c>
      <c r="BG68" s="212">
        <v>526</v>
      </c>
      <c r="BH68" s="212">
        <v>2252</v>
      </c>
      <c r="BI68" s="214">
        <f t="shared" si="71"/>
        <v>701</v>
      </c>
      <c r="BJ68" s="212">
        <v>725</v>
      </c>
      <c r="BK68" s="215"/>
    </row>
    <row r="69" spans="1:63" x14ac:dyDescent="0.25">
      <c r="A69" s="85"/>
      <c r="B69" s="96">
        <v>1955</v>
      </c>
      <c r="C69" s="208">
        <v>16</v>
      </c>
      <c r="D69" s="208">
        <v>2468</v>
      </c>
      <c r="E69" s="209">
        <v>11068</v>
      </c>
      <c r="F69" s="302">
        <f t="shared" si="51"/>
        <v>11129.239263231022</v>
      </c>
      <c r="G69" s="363">
        <f t="shared" si="72"/>
        <v>1.0055330017375337</v>
      </c>
      <c r="H69" s="210">
        <f>(F69-E69)/D69</f>
        <v>2.481331573380148E-2</v>
      </c>
      <c r="I69" s="308">
        <f t="shared" si="52"/>
        <v>10926.406998167113</v>
      </c>
      <c r="J69" s="370">
        <f t="shared" si="73"/>
        <v>0.98720699296775505</v>
      </c>
      <c r="K69" s="312">
        <f t="shared" si="53"/>
        <v>10915.953599999999</v>
      </c>
      <c r="L69" s="378">
        <f t="shared" si="74"/>
        <v>0.98626252258763991</v>
      </c>
      <c r="M69" s="314">
        <f t="shared" si="54"/>
        <v>11250.616278039093</v>
      </c>
      <c r="N69" s="382">
        <f t="shared" si="75"/>
        <v>1.0164994830176268</v>
      </c>
      <c r="O69" s="342">
        <f t="shared" si="55"/>
        <v>11018.807229255459</v>
      </c>
      <c r="P69" s="389">
        <f t="shared" si="76"/>
        <v>0.99555540560674549</v>
      </c>
      <c r="Q69" s="343">
        <f t="shared" si="56"/>
        <v>11029.748</v>
      </c>
      <c r="R69" s="397">
        <f t="shared" si="77"/>
        <v>0.99654391037224432</v>
      </c>
      <c r="S69" s="288">
        <f t="shared" si="57"/>
        <v>0.10047026395800238</v>
      </c>
      <c r="T69" s="288">
        <f t="shared" si="58"/>
        <v>0.28998269213251149</v>
      </c>
      <c r="U69" s="288">
        <v>0.25900000000000001</v>
      </c>
      <c r="V69" s="322">
        <v>0.27200000000000002</v>
      </c>
      <c r="W69" s="282">
        <f t="shared" si="59"/>
        <v>9.5146918035201408E-2</v>
      </c>
      <c r="X69" s="288">
        <f t="shared" si="60"/>
        <v>8.9484711383718454E-2</v>
      </c>
      <c r="Y69" s="288">
        <f t="shared" si="61"/>
        <v>2.3077156651383112E-2</v>
      </c>
      <c r="Z69" s="288">
        <f t="shared" si="78"/>
        <v>2.6479963809664081E-2</v>
      </c>
      <c r="AA69" s="288">
        <f t="shared" si="62"/>
        <v>6.7531047885100046E-2</v>
      </c>
      <c r="AB69" s="288">
        <f t="shared" si="63"/>
        <v>0.11366290385363954</v>
      </c>
      <c r="AC69" s="288">
        <v>0.33200000000000002</v>
      </c>
      <c r="AD69" s="288">
        <v>0.72599999999999998</v>
      </c>
      <c r="AE69" s="282">
        <f t="shared" si="64"/>
        <v>0.11644030172640527</v>
      </c>
      <c r="AF69" s="282">
        <f t="shared" si="65"/>
        <v>0.33607627607566876</v>
      </c>
      <c r="AG69" s="288">
        <v>0.39400000000000002</v>
      </c>
      <c r="AH69" s="288">
        <f t="shared" si="66"/>
        <v>0.34646986418103587</v>
      </c>
      <c r="AI69" s="212">
        <v>32933</v>
      </c>
      <c r="AJ69" s="212"/>
      <c r="AK69" s="212">
        <v>21610</v>
      </c>
      <c r="AL69" s="212">
        <v>3251</v>
      </c>
      <c r="AM69" s="212">
        <v>95053</v>
      </c>
      <c r="AN69" s="212">
        <v>83590</v>
      </c>
      <c r="AO69" s="212">
        <f t="shared" si="67"/>
        <v>9550</v>
      </c>
      <c r="AP69" s="327">
        <f t="shared" si="68"/>
        <v>15435</v>
      </c>
      <c r="AQ69" s="212">
        <v>9044</v>
      </c>
      <c r="AR69" s="212">
        <v>2517</v>
      </c>
      <c r="AS69" s="212">
        <v>698</v>
      </c>
      <c r="AT69" s="327">
        <v>1940</v>
      </c>
      <c r="AU69" s="212">
        <v>2224</v>
      </c>
      <c r="AV69" s="212">
        <v>477</v>
      </c>
      <c r="AW69" s="212">
        <v>10804</v>
      </c>
      <c r="AX69" s="212">
        <f t="shared" si="69"/>
        <v>723</v>
      </c>
      <c r="AY69" s="212">
        <v>506</v>
      </c>
      <c r="AZ69" s="212">
        <v>722</v>
      </c>
      <c r="BA69" s="214">
        <v>182</v>
      </c>
      <c r="BB69" s="212">
        <v>36</v>
      </c>
      <c r="BC69" s="212">
        <f t="shared" si="70"/>
        <v>2947</v>
      </c>
      <c r="BD69" s="212">
        <v>670</v>
      </c>
      <c r="BE69" s="212">
        <v>210</v>
      </c>
      <c r="BF69" s="212">
        <v>1187</v>
      </c>
      <c r="BG69" s="212">
        <v>578</v>
      </c>
      <c r="BH69" s="212">
        <v>2224</v>
      </c>
      <c r="BI69" s="214">
        <f t="shared" si="71"/>
        <v>760</v>
      </c>
      <c r="BJ69" s="212">
        <v>700</v>
      </c>
      <c r="BK69" s="215"/>
    </row>
    <row r="70" spans="1:63" x14ac:dyDescent="0.25">
      <c r="A70" s="85"/>
      <c r="B70" s="96">
        <v>1954</v>
      </c>
      <c r="C70" s="208">
        <v>16</v>
      </c>
      <c r="D70" s="208">
        <v>2472</v>
      </c>
      <c r="E70" s="209">
        <v>10827</v>
      </c>
      <c r="F70" s="302">
        <f t="shared" si="51"/>
        <v>10951.201315110638</v>
      </c>
      <c r="G70" s="363">
        <f t="shared" si="72"/>
        <v>1.0114714431615996</v>
      </c>
      <c r="H70" s="210">
        <f>(F70-E70)/D70</f>
        <v>5.0243250449287402E-2</v>
      </c>
      <c r="I70" s="308">
        <f t="shared" si="52"/>
        <v>10876.622232007783</v>
      </c>
      <c r="J70" s="370">
        <f t="shared" si="73"/>
        <v>1.0045831931290092</v>
      </c>
      <c r="K70" s="312">
        <f t="shared" si="53"/>
        <v>10877.169599999999</v>
      </c>
      <c r="L70" s="378">
        <f t="shared" si="74"/>
        <v>1.0046337489609309</v>
      </c>
      <c r="M70" s="314">
        <f t="shared" si="54"/>
        <v>11044.45687887715</v>
      </c>
      <c r="N70" s="383">
        <f t="shared" si="75"/>
        <v>1.020084684481126</v>
      </c>
      <c r="O70" s="342">
        <f t="shared" si="55"/>
        <v>11010.366242672919</v>
      </c>
      <c r="P70" s="389">
        <f t="shared" si="76"/>
        <v>1.0169360157636389</v>
      </c>
      <c r="Q70" s="343">
        <f t="shared" si="56"/>
        <v>11007.609999999997</v>
      </c>
      <c r="R70" s="397">
        <f t="shared" si="77"/>
        <v>1.0166814445368058</v>
      </c>
      <c r="S70" s="288">
        <f t="shared" si="57"/>
        <v>9.9105508186430921E-2</v>
      </c>
      <c r="T70" s="288">
        <f t="shared" si="58"/>
        <v>0.28923424523693209</v>
      </c>
      <c r="U70" s="288">
        <v>0.26100000000000001</v>
      </c>
      <c r="V70" s="322">
        <v>0.27500000000000002</v>
      </c>
      <c r="W70" s="282">
        <f t="shared" si="59"/>
        <v>9.4491813569074642E-2</v>
      </c>
      <c r="X70" s="288">
        <f t="shared" si="60"/>
        <v>8.7567171470444558E-2</v>
      </c>
      <c r="Y70" s="288">
        <f t="shared" si="61"/>
        <v>2.3082559843673668E-2</v>
      </c>
      <c r="Z70" s="288">
        <f t="shared" si="78"/>
        <v>2.680336872940315E-2</v>
      </c>
      <c r="AA70" s="288">
        <f t="shared" si="62"/>
        <v>5.9141426477772346E-2</v>
      </c>
      <c r="AB70" s="288">
        <f t="shared" si="63"/>
        <v>0.1068682324632526</v>
      </c>
      <c r="AC70" s="288">
        <v>0.33300000000000002</v>
      </c>
      <c r="AD70" s="288">
        <v>0.72299999999999998</v>
      </c>
      <c r="AE70" s="282">
        <f t="shared" si="64"/>
        <v>0.11327091070774703</v>
      </c>
      <c r="AF70" s="282">
        <f t="shared" si="65"/>
        <v>0.33057523204689793</v>
      </c>
      <c r="AG70" s="288">
        <v>0.39</v>
      </c>
      <c r="AH70" s="288">
        <f t="shared" si="66"/>
        <v>0.34264790500601561</v>
      </c>
      <c r="AI70" s="212">
        <v>32752</v>
      </c>
      <c r="AJ70" s="212"/>
      <c r="AK70" s="212">
        <v>21908</v>
      </c>
      <c r="AL70" s="212">
        <v>3455</v>
      </c>
      <c r="AM70" s="212">
        <v>95585</v>
      </c>
      <c r="AN70" s="212">
        <v>83936</v>
      </c>
      <c r="AO70" s="212">
        <f t="shared" si="67"/>
        <v>9473</v>
      </c>
      <c r="AP70" s="327">
        <f t="shared" si="68"/>
        <v>15727</v>
      </c>
      <c r="AQ70" s="212">
        <v>9032</v>
      </c>
      <c r="AR70" s="212">
        <v>2562</v>
      </c>
      <c r="AS70" s="212">
        <v>795</v>
      </c>
      <c r="AT70" s="327">
        <v>1959</v>
      </c>
      <c r="AU70" s="212">
        <v>1937</v>
      </c>
      <c r="AV70" s="212">
        <v>402</v>
      </c>
      <c r="AW70" s="212">
        <v>10215</v>
      </c>
      <c r="AX70" s="212">
        <f t="shared" si="69"/>
        <v>594</v>
      </c>
      <c r="AY70" s="212">
        <v>441</v>
      </c>
      <c r="AZ70" s="212">
        <v>759</v>
      </c>
      <c r="BA70" s="214">
        <v>165</v>
      </c>
      <c r="BB70" s="212">
        <v>45</v>
      </c>
      <c r="BC70" s="212">
        <f t="shared" si="70"/>
        <v>2868</v>
      </c>
      <c r="BD70" s="212">
        <v>694</v>
      </c>
      <c r="BE70" s="212">
        <v>147</v>
      </c>
      <c r="BF70" s="212">
        <v>1332</v>
      </c>
      <c r="BG70" s="212">
        <v>591</v>
      </c>
      <c r="BH70" s="212">
        <v>2274</v>
      </c>
      <c r="BI70" s="214">
        <f t="shared" si="71"/>
        <v>756</v>
      </c>
      <c r="BJ70" s="212">
        <v>789</v>
      </c>
      <c r="BK70" s="215"/>
    </row>
    <row r="71" spans="1:63" x14ac:dyDescent="0.25">
      <c r="A71" s="85"/>
      <c r="B71" s="96">
        <v>1953</v>
      </c>
      <c r="C71" s="208">
        <v>16</v>
      </c>
      <c r="D71" s="208">
        <v>2480</v>
      </c>
      <c r="E71" s="209">
        <v>11426</v>
      </c>
      <c r="F71" s="302">
        <f t="shared" si="51"/>
        <v>11299.083076668778</v>
      </c>
      <c r="G71" s="363">
        <f t="shared" si="72"/>
        <v>0.98889226996926116</v>
      </c>
      <c r="H71" s="210">
        <f>(E71-F71)/D71</f>
        <v>5.1176178762589626E-2</v>
      </c>
      <c r="I71" s="308">
        <f t="shared" si="52"/>
        <v>11238.778646486317</v>
      </c>
      <c r="J71" s="370">
        <f t="shared" si="73"/>
        <v>0.98361444481763671</v>
      </c>
      <c r="K71" s="312">
        <f t="shared" si="53"/>
        <v>11136.052000000001</v>
      </c>
      <c r="L71" s="379">
        <f t="shared" si="74"/>
        <v>0.97462384036408201</v>
      </c>
      <c r="M71" s="314">
        <f t="shared" si="54"/>
        <v>11380.91375947364</v>
      </c>
      <c r="N71" s="382">
        <f t="shared" si="75"/>
        <v>0.9960540661188203</v>
      </c>
      <c r="O71" s="342">
        <f t="shared" si="55"/>
        <v>11287.899326797549</v>
      </c>
      <c r="P71" s="389">
        <f t="shared" si="76"/>
        <v>0.98791347162590137</v>
      </c>
      <c r="Q71" s="343">
        <f t="shared" si="56"/>
        <v>11246.576997084328</v>
      </c>
      <c r="R71" s="397">
        <f t="shared" si="77"/>
        <v>0.9842969540595421</v>
      </c>
      <c r="S71" s="288">
        <f t="shared" si="57"/>
        <v>9.605673937184403E-2</v>
      </c>
      <c r="T71" s="288">
        <f t="shared" si="58"/>
        <v>0.27151317737636954</v>
      </c>
      <c r="U71" s="288">
        <v>0.26400000000000001</v>
      </c>
      <c r="V71" s="322">
        <v>0.28000000000000003</v>
      </c>
      <c r="W71" s="282">
        <f t="shared" si="59"/>
        <v>9.0954805456031171E-2</v>
      </c>
      <c r="X71" s="288">
        <f t="shared" si="60"/>
        <v>8.7562925673674866E-2</v>
      </c>
      <c r="Y71" s="288">
        <f t="shared" si="61"/>
        <v>2.1705655907610304E-2</v>
      </c>
      <c r="Z71" s="288">
        <f t="shared" si="78"/>
        <v>2.7269679636264588E-2</v>
      </c>
      <c r="AA71" s="288">
        <f t="shared" si="62"/>
        <v>6.1474681670121413E-2</v>
      </c>
      <c r="AB71" s="288">
        <f t="shared" si="63"/>
        <v>0.1069939447273032</v>
      </c>
      <c r="AC71" s="288">
        <v>0.33600000000000002</v>
      </c>
      <c r="AD71" s="288">
        <v>0.73299999999999998</v>
      </c>
      <c r="AE71" s="282">
        <f t="shared" si="64"/>
        <v>0.11970163639030318</v>
      </c>
      <c r="AF71" s="282">
        <f t="shared" si="65"/>
        <v>0.3383476458395025</v>
      </c>
      <c r="AG71" s="288">
        <v>0.39700000000000002</v>
      </c>
      <c r="AH71" s="288">
        <f t="shared" si="66"/>
        <v>0.35378297399794667</v>
      </c>
      <c r="AI71" s="213">
        <v>33770</v>
      </c>
      <c r="AJ71" s="213"/>
      <c r="AK71" s="212">
        <v>22459</v>
      </c>
      <c r="AL71" s="212">
        <v>3593</v>
      </c>
      <c r="AM71" s="212">
        <v>95454</v>
      </c>
      <c r="AN71" s="212">
        <v>84997</v>
      </c>
      <c r="AO71" s="212">
        <f t="shared" si="67"/>
        <v>9169</v>
      </c>
      <c r="AP71" s="327">
        <f t="shared" si="68"/>
        <v>16045</v>
      </c>
      <c r="AQ71" s="212">
        <v>8682</v>
      </c>
      <c r="AR71" s="213">
        <v>2603</v>
      </c>
      <c r="AS71" s="37">
        <v>756.5432353630539</v>
      </c>
      <c r="AT71" s="327">
        <v>2029</v>
      </c>
      <c r="AU71" s="212">
        <v>2076</v>
      </c>
      <c r="AV71" s="213">
        <v>464</v>
      </c>
      <c r="AW71" s="212">
        <v>10213</v>
      </c>
      <c r="AX71" s="212">
        <f t="shared" si="69"/>
        <v>705</v>
      </c>
      <c r="AY71" s="212">
        <v>487</v>
      </c>
      <c r="AZ71" s="212">
        <v>581</v>
      </c>
      <c r="BA71" s="214">
        <v>165</v>
      </c>
      <c r="BB71" s="213">
        <v>50</v>
      </c>
      <c r="BC71" s="212">
        <f t="shared" si="70"/>
        <v>2957</v>
      </c>
      <c r="BD71" s="212">
        <v>670</v>
      </c>
      <c r="BE71" s="213">
        <v>191</v>
      </c>
      <c r="BF71" s="213">
        <v>1245</v>
      </c>
      <c r="BG71" s="212">
        <v>568</v>
      </c>
      <c r="BH71" s="212">
        <v>2252</v>
      </c>
      <c r="BI71" s="214">
        <f t="shared" si="71"/>
        <v>733</v>
      </c>
      <c r="BJ71" s="212">
        <v>745</v>
      </c>
      <c r="BK71" s="215"/>
    </row>
    <row r="72" spans="1:63" x14ac:dyDescent="0.25">
      <c r="A72" s="85"/>
      <c r="B72" s="96">
        <v>1952</v>
      </c>
      <c r="C72" s="208">
        <v>16</v>
      </c>
      <c r="D72" s="208">
        <v>2478</v>
      </c>
      <c r="E72" s="209">
        <v>10349</v>
      </c>
      <c r="F72" s="302">
        <f t="shared" si="51"/>
        <v>10277.926484870241</v>
      </c>
      <c r="G72" s="363">
        <f t="shared" si="72"/>
        <v>0.99313233016429037</v>
      </c>
      <c r="H72" s="210">
        <f>(E72-F72)/D72</f>
        <v>2.8681805944212862E-2</v>
      </c>
      <c r="I72" s="308">
        <f t="shared" si="52"/>
        <v>10164.022491045595</v>
      </c>
      <c r="J72" s="370">
        <f t="shared" si="73"/>
        <v>0.98212604996092323</v>
      </c>
      <c r="K72" s="312">
        <f t="shared" si="53"/>
        <v>10103.9</v>
      </c>
      <c r="L72" s="379">
        <f t="shared" si="74"/>
        <v>0.97631655232389603</v>
      </c>
      <c r="M72" s="314">
        <f t="shared" si="54"/>
        <v>10337.420431348864</v>
      </c>
      <c r="N72" s="382">
        <f t="shared" si="75"/>
        <v>0.99888109298955108</v>
      </c>
      <c r="O72" s="342">
        <f t="shared" si="55"/>
        <v>10182.679897491424</v>
      </c>
      <c r="P72" s="389">
        <f t="shared" si="76"/>
        <v>0.98392887211241897</v>
      </c>
      <c r="Q72" s="343">
        <f t="shared" si="56"/>
        <v>10235.643814578922</v>
      </c>
      <c r="R72" s="397">
        <f t="shared" si="77"/>
        <v>0.98904665325914787</v>
      </c>
      <c r="S72" s="288">
        <f t="shared" si="57"/>
        <v>9.761934885290148E-2</v>
      </c>
      <c r="T72" s="288">
        <f t="shared" si="58"/>
        <v>0.2975543914901822</v>
      </c>
      <c r="U72" s="288">
        <v>0.253</v>
      </c>
      <c r="V72" s="322">
        <v>0.27100000000000002</v>
      </c>
      <c r="W72" s="282">
        <f t="shared" si="59"/>
        <v>9.2537533738191638E-2</v>
      </c>
      <c r="X72" s="288">
        <f t="shared" si="60"/>
        <v>9.2746730083234238E-2</v>
      </c>
      <c r="Y72" s="288">
        <f t="shared" si="61"/>
        <v>2.6673522511810266E-2</v>
      </c>
      <c r="Z72" s="288">
        <f t="shared" si="78"/>
        <v>2.6632085020242915E-2</v>
      </c>
      <c r="AA72" s="288">
        <f t="shared" si="62"/>
        <v>5.4664652762155735E-2</v>
      </c>
      <c r="AB72" s="288">
        <f t="shared" si="63"/>
        <v>0.10943825910931174</v>
      </c>
      <c r="AC72" s="288">
        <v>0.32700000000000001</v>
      </c>
      <c r="AD72" s="288">
        <v>0.69599999999999995</v>
      </c>
      <c r="AE72" s="282">
        <f t="shared" si="64"/>
        <v>0.10911142037786775</v>
      </c>
      <c r="AF72" s="282">
        <f t="shared" si="65"/>
        <v>0.33258347527075233</v>
      </c>
      <c r="AG72" s="288">
        <v>0.37</v>
      </c>
      <c r="AH72" s="288">
        <f t="shared" si="66"/>
        <v>0.32807228407557354</v>
      </c>
      <c r="AI72" s="213">
        <v>31117</v>
      </c>
      <c r="AJ72" s="213"/>
      <c r="AK72" s="212">
        <v>21272</v>
      </c>
      <c r="AL72" s="212">
        <v>3388</v>
      </c>
      <c r="AM72" s="212">
        <v>94848</v>
      </c>
      <c r="AN72" s="212">
        <v>84195</v>
      </c>
      <c r="AO72" s="212">
        <f t="shared" si="67"/>
        <v>9259</v>
      </c>
      <c r="AP72" s="327">
        <f t="shared" si="68"/>
        <v>15506</v>
      </c>
      <c r="AQ72" s="212">
        <v>8777</v>
      </c>
      <c r="AR72" s="213">
        <v>2526</v>
      </c>
      <c r="AS72" s="37">
        <v>783.25355291599487</v>
      </c>
      <c r="AT72" s="327">
        <v>1966</v>
      </c>
      <c r="AU72" s="212">
        <v>1701</v>
      </c>
      <c r="AV72" s="213">
        <v>405</v>
      </c>
      <c r="AW72" s="212">
        <v>10380</v>
      </c>
      <c r="AX72" s="212">
        <f t="shared" si="69"/>
        <v>613</v>
      </c>
      <c r="AY72" s="212">
        <v>482</v>
      </c>
      <c r="AZ72" s="212">
        <v>705</v>
      </c>
      <c r="BA72" s="214">
        <v>194</v>
      </c>
      <c r="BB72" s="213">
        <v>40</v>
      </c>
      <c r="BC72" s="212">
        <f t="shared" si="70"/>
        <v>2886</v>
      </c>
      <c r="BD72" s="212">
        <v>768</v>
      </c>
      <c r="BE72" s="213">
        <v>168</v>
      </c>
      <c r="BF72" s="213">
        <v>1354</v>
      </c>
      <c r="BG72" s="212">
        <v>636</v>
      </c>
      <c r="BH72" s="212">
        <v>2273</v>
      </c>
      <c r="BI72" s="214">
        <f t="shared" si="71"/>
        <v>830</v>
      </c>
      <c r="BJ72" s="212">
        <v>677</v>
      </c>
      <c r="BK72" s="215"/>
    </row>
    <row r="73" spans="1:63" x14ac:dyDescent="0.25">
      <c r="A73" s="85"/>
      <c r="B73" s="96">
        <v>1951</v>
      </c>
      <c r="C73" s="208">
        <v>16</v>
      </c>
      <c r="D73" s="208">
        <v>2478</v>
      </c>
      <c r="E73" s="209">
        <v>11268</v>
      </c>
      <c r="F73" s="302">
        <f t="shared" si="51"/>
        <v>11245.893096459022</v>
      </c>
      <c r="G73" s="363">
        <f t="shared" si="72"/>
        <v>0.99803808097790392</v>
      </c>
      <c r="H73" s="210">
        <f>(E73-F73)/D73</f>
        <v>8.9212685798943647E-3</v>
      </c>
      <c r="I73" s="308">
        <f t="shared" si="52"/>
        <v>10992.565151805062</v>
      </c>
      <c r="J73" s="371">
        <f t="shared" si="73"/>
        <v>0.97555601276225257</v>
      </c>
      <c r="K73" s="312">
        <f t="shared" si="53"/>
        <v>10926.551200000002</v>
      </c>
      <c r="L73" s="379">
        <f t="shared" si="74"/>
        <v>0.96969747958821462</v>
      </c>
      <c r="M73" s="314">
        <f t="shared" si="54"/>
        <v>11309.282334719204</v>
      </c>
      <c r="N73" s="382">
        <f t="shared" si="75"/>
        <v>1.0036636789775653</v>
      </c>
      <c r="O73" s="342">
        <f t="shared" si="55"/>
        <v>11012.636335554618</v>
      </c>
      <c r="P73" s="390">
        <f t="shared" si="76"/>
        <v>0.97733726797609322</v>
      </c>
      <c r="Q73" s="343">
        <f t="shared" si="56"/>
        <v>10988.414624706533</v>
      </c>
      <c r="R73" s="396">
        <f t="shared" si="77"/>
        <v>0.9751876663743817</v>
      </c>
      <c r="S73" s="288">
        <f t="shared" si="57"/>
        <v>0.10092564633854291</v>
      </c>
      <c r="T73" s="288">
        <f t="shared" si="58"/>
        <v>0.29557236079770688</v>
      </c>
      <c r="U73" s="288">
        <v>0.26100000000000001</v>
      </c>
      <c r="V73" s="322">
        <v>0.27500000000000002</v>
      </c>
      <c r="W73" s="282">
        <f t="shared" si="59"/>
        <v>9.6250559656813242E-2</v>
      </c>
      <c r="X73" s="288">
        <f t="shared" si="60"/>
        <v>9.3828139293773247E-2</v>
      </c>
      <c r="Y73" s="288">
        <f t="shared" si="61"/>
        <v>2.6620723303043239E-2</v>
      </c>
      <c r="Z73" s="288">
        <f t="shared" si="78"/>
        <v>2.847742110140461E-2</v>
      </c>
      <c r="AA73" s="288">
        <f t="shared" si="62"/>
        <v>5.6809172409587119E-2</v>
      </c>
      <c r="AB73" s="288">
        <f t="shared" si="63"/>
        <v>9.7198071656896534E-2</v>
      </c>
      <c r="AC73" s="288">
        <v>0.33600000000000002</v>
      </c>
      <c r="AD73" s="288">
        <v>0.72199999999999998</v>
      </c>
      <c r="AE73" s="282">
        <f t="shared" si="64"/>
        <v>0.11732489249383075</v>
      </c>
      <c r="AF73" s="282">
        <f t="shared" si="65"/>
        <v>0.34359943892175399</v>
      </c>
      <c r="AG73" s="288">
        <v>0.38600000000000001</v>
      </c>
      <c r="AH73" s="288">
        <f t="shared" si="66"/>
        <v>0.34145833550254578</v>
      </c>
      <c r="AI73" s="213">
        <v>32794</v>
      </c>
      <c r="AJ73" s="213"/>
      <c r="AK73" s="212">
        <v>22191</v>
      </c>
      <c r="AL73" s="212">
        <v>3582</v>
      </c>
      <c r="AM73" s="212">
        <v>96041</v>
      </c>
      <c r="AN73" s="212">
        <v>85065</v>
      </c>
      <c r="AO73" s="212">
        <f t="shared" si="67"/>
        <v>9693</v>
      </c>
      <c r="AP73" s="327">
        <f t="shared" si="68"/>
        <v>16030</v>
      </c>
      <c r="AQ73" s="212">
        <v>9244</v>
      </c>
      <c r="AR73" s="213">
        <v>2735</v>
      </c>
      <c r="AS73" s="37">
        <v>689.12060731496194</v>
      </c>
      <c r="AT73" s="327">
        <v>2146</v>
      </c>
      <c r="AU73" s="212">
        <v>1863</v>
      </c>
      <c r="AV73" s="213">
        <v>442</v>
      </c>
      <c r="AW73" s="212">
        <v>9335</v>
      </c>
      <c r="AX73" s="212">
        <f t="shared" si="69"/>
        <v>677</v>
      </c>
      <c r="AY73" s="212">
        <v>449</v>
      </c>
      <c r="AZ73" s="212">
        <v>528</v>
      </c>
      <c r="BA73" s="214">
        <v>202</v>
      </c>
      <c r="BB73" s="213">
        <v>65</v>
      </c>
      <c r="BC73" s="212">
        <f t="shared" si="70"/>
        <v>3077</v>
      </c>
      <c r="BD73" s="212">
        <v>869</v>
      </c>
      <c r="BE73" s="213">
        <v>170</v>
      </c>
      <c r="BF73" s="213">
        <v>1240</v>
      </c>
      <c r="BG73" s="212">
        <v>671</v>
      </c>
      <c r="BH73" s="212">
        <v>2400</v>
      </c>
      <c r="BI73" s="214">
        <f t="shared" si="71"/>
        <v>873</v>
      </c>
      <c r="BJ73" s="212">
        <v>716</v>
      </c>
      <c r="BK73" s="215"/>
    </row>
    <row r="74" spans="1:63" x14ac:dyDescent="0.25">
      <c r="A74" s="85"/>
      <c r="B74" s="96">
        <v>1950</v>
      </c>
      <c r="C74" s="208">
        <v>16</v>
      </c>
      <c r="D74" s="208">
        <v>2476</v>
      </c>
      <c r="E74" s="209">
        <v>12013</v>
      </c>
      <c r="F74" s="302">
        <f t="shared" si="51"/>
        <v>11943.933009766262</v>
      </c>
      <c r="G74" s="363">
        <f t="shared" si="72"/>
        <v>0.99425064594741219</v>
      </c>
      <c r="H74" s="210">
        <f>(E74-F74)/D74</f>
        <v>2.7894584100863356E-2</v>
      </c>
      <c r="I74" s="308">
        <f t="shared" si="52"/>
        <v>11755.818066996426</v>
      </c>
      <c r="J74" s="371">
        <f t="shared" si="73"/>
        <v>0.97859136493768628</v>
      </c>
      <c r="K74" s="312">
        <f t="shared" si="53"/>
        <v>11653.169599999999</v>
      </c>
      <c r="L74" s="379">
        <f t="shared" si="74"/>
        <v>0.97004658286855905</v>
      </c>
      <c r="M74" s="314">
        <f t="shared" si="54"/>
        <v>11917.158034676973</v>
      </c>
      <c r="N74" s="382">
        <f t="shared" si="75"/>
        <v>0.99202181259277222</v>
      </c>
      <c r="O74" s="342">
        <f t="shared" si="55"/>
        <v>11819.408701622724</v>
      </c>
      <c r="P74" s="389">
        <f t="shared" si="76"/>
        <v>0.98388484988118907</v>
      </c>
      <c r="Q74" s="343">
        <f t="shared" si="56"/>
        <v>11708.457728717536</v>
      </c>
      <c r="R74" s="396">
        <f t="shared" si="77"/>
        <v>0.97464894104033428</v>
      </c>
      <c r="S74" s="288">
        <f t="shared" si="57"/>
        <v>0.10768098820700947</v>
      </c>
      <c r="T74" s="288">
        <f t="shared" si="58"/>
        <v>0.30491812899818066</v>
      </c>
      <c r="U74" s="288">
        <v>0.26600000000000001</v>
      </c>
      <c r="V74" s="322">
        <v>0.28000000000000003</v>
      </c>
      <c r="W74" s="282">
        <f t="shared" si="59"/>
        <v>0.10316275984994508</v>
      </c>
      <c r="X74" s="288">
        <f t="shared" si="60"/>
        <v>8.9588590879746466E-2</v>
      </c>
      <c r="Y74" s="288">
        <f t="shared" si="61"/>
        <v>1.8751100416691119E-2</v>
      </c>
      <c r="Z74" s="288">
        <f t="shared" si="78"/>
        <v>2.8508362867624201E-2</v>
      </c>
      <c r="AA74" s="288">
        <f t="shared" si="62"/>
        <v>6.0831034685134101E-2</v>
      </c>
      <c r="AB74" s="288">
        <f t="shared" si="63"/>
        <v>9.9007233310534931E-2</v>
      </c>
      <c r="AC74" s="288">
        <v>0.34599999999999997</v>
      </c>
      <c r="AD74" s="288">
        <v>0.748</v>
      </c>
      <c r="AE74" s="282">
        <f t="shared" si="64"/>
        <v>0.12448962672801508</v>
      </c>
      <c r="AF74" s="282">
        <f t="shared" si="65"/>
        <v>0.35251481894477377</v>
      </c>
      <c r="AG74" s="288">
        <v>0.40200000000000002</v>
      </c>
      <c r="AH74" s="288">
        <f t="shared" si="66"/>
        <v>0.35314721548633132</v>
      </c>
      <c r="AI74" s="213">
        <v>34078</v>
      </c>
      <c r="AJ74" s="213"/>
      <c r="AK74" s="212">
        <v>22559</v>
      </c>
      <c r="AL74" s="212">
        <v>3714</v>
      </c>
      <c r="AM74" s="212">
        <v>96498</v>
      </c>
      <c r="AN74" s="212">
        <v>84823</v>
      </c>
      <c r="AO74" s="212">
        <f t="shared" si="67"/>
        <v>10391</v>
      </c>
      <c r="AP74" s="327">
        <f t="shared" si="68"/>
        <v>15979</v>
      </c>
      <c r="AQ74" s="212">
        <v>9955</v>
      </c>
      <c r="AR74" s="213">
        <v>2751</v>
      </c>
      <c r="AS74" s="37">
        <v>662.81007761497347</v>
      </c>
      <c r="AT74" s="327">
        <v>2226</v>
      </c>
      <c r="AU74" s="212">
        <v>2073</v>
      </c>
      <c r="AV74" s="213">
        <v>433</v>
      </c>
      <c r="AW74" s="212">
        <v>9554</v>
      </c>
      <c r="AX74" s="212">
        <f t="shared" si="69"/>
        <v>712</v>
      </c>
      <c r="AY74" s="212">
        <v>436</v>
      </c>
      <c r="AZ74" s="212">
        <v>551</v>
      </c>
      <c r="BA74" s="214">
        <v>151</v>
      </c>
      <c r="BB74" s="213">
        <v>123</v>
      </c>
      <c r="BC74" s="212">
        <f t="shared" si="70"/>
        <v>3053</v>
      </c>
      <c r="BD74" s="212">
        <v>647</v>
      </c>
      <c r="BE74" s="213">
        <v>156</v>
      </c>
      <c r="BF74" s="213">
        <v>1249</v>
      </c>
      <c r="BG74" s="212">
        <v>488</v>
      </c>
      <c r="BH74" s="212">
        <v>2341</v>
      </c>
      <c r="BI74" s="214">
        <f t="shared" si="71"/>
        <v>639</v>
      </c>
      <c r="BJ74" s="212">
        <v>793</v>
      </c>
      <c r="BK74" s="215"/>
    </row>
    <row r="75" spans="1:63" x14ac:dyDescent="0.25">
      <c r="A75" s="85"/>
      <c r="B75" s="96">
        <v>1949</v>
      </c>
      <c r="C75" s="208">
        <v>16</v>
      </c>
      <c r="D75" s="208">
        <v>2480</v>
      </c>
      <c r="E75" s="209">
        <v>11426</v>
      </c>
      <c r="F75" s="302">
        <f t="shared" si="51"/>
        <v>11228.504974458841</v>
      </c>
      <c r="G75" s="363">
        <f t="shared" si="72"/>
        <v>0.9827152962067951</v>
      </c>
      <c r="H75" s="210">
        <f>(E75-F75)/D75</f>
        <v>7.9635090944015566E-2</v>
      </c>
      <c r="I75" s="308">
        <f t="shared" si="52"/>
        <v>11182.881234244564</v>
      </c>
      <c r="J75" s="371">
        <f t="shared" si="73"/>
        <v>0.97872232051851593</v>
      </c>
      <c r="K75" s="312">
        <f t="shared" si="53"/>
        <v>11077.7232</v>
      </c>
      <c r="L75" s="379">
        <f t="shared" si="74"/>
        <v>0.9695189217573954</v>
      </c>
      <c r="M75" s="314">
        <f t="shared" si="54"/>
        <v>11208.100435630928</v>
      </c>
      <c r="N75" s="383">
        <f t="shared" si="75"/>
        <v>0.98092949725458845</v>
      </c>
      <c r="O75" s="342">
        <f t="shared" si="55"/>
        <v>11238.374229154108</v>
      </c>
      <c r="P75" s="389">
        <f t="shared" si="76"/>
        <v>0.9835790503373103</v>
      </c>
      <c r="Q75" s="343">
        <f t="shared" si="56"/>
        <v>11224.380687619256</v>
      </c>
      <c r="R75" s="397">
        <f t="shared" si="77"/>
        <v>0.98235433989316079</v>
      </c>
      <c r="S75" s="288">
        <f t="shared" si="57"/>
        <v>0.10808844922897876</v>
      </c>
      <c r="T75" s="288">
        <f t="shared" si="58"/>
        <v>0.32100975188248365</v>
      </c>
      <c r="U75" s="288">
        <v>0.26300000000000001</v>
      </c>
      <c r="V75" s="322">
        <v>0.27700000000000002</v>
      </c>
      <c r="W75" s="282">
        <f t="shared" si="59"/>
        <v>0.10419177854441165</v>
      </c>
      <c r="X75" s="288">
        <f t="shared" si="60"/>
        <v>9.1192445377113934E-2</v>
      </c>
      <c r="Y75" s="288">
        <f t="shared" si="61"/>
        <v>2.3207011480064189E-2</v>
      </c>
      <c r="Z75" s="288">
        <f t="shared" si="78"/>
        <v>2.8056028928883162E-2</v>
      </c>
      <c r="AA75" s="288">
        <f t="shared" si="62"/>
        <v>5.2586100481422045E-2</v>
      </c>
      <c r="AB75" s="288">
        <f t="shared" si="63"/>
        <v>9.3010931460160443E-2</v>
      </c>
      <c r="AC75" s="288">
        <v>0.34399999999999997</v>
      </c>
      <c r="AD75" s="288">
        <v>0.72799999999999998</v>
      </c>
      <c r="AE75" s="282">
        <f t="shared" si="64"/>
        <v>0.11872895797830334</v>
      </c>
      <c r="AF75" s="282">
        <f t="shared" si="65"/>
        <v>0.3526107887915072</v>
      </c>
      <c r="AG75" s="288">
        <v>0.38400000000000001</v>
      </c>
      <c r="AH75" s="288">
        <f t="shared" si="66"/>
        <v>0.33671391163390002</v>
      </c>
      <c r="AI75" s="213">
        <v>32404</v>
      </c>
      <c r="AJ75" s="213"/>
      <c r="AK75" s="212">
        <v>22168</v>
      </c>
      <c r="AL75" s="212">
        <v>3602</v>
      </c>
      <c r="AM75" s="212">
        <v>96236</v>
      </c>
      <c r="AN75" s="212">
        <v>84380</v>
      </c>
      <c r="AO75" s="212">
        <f t="shared" si="67"/>
        <v>10402</v>
      </c>
      <c r="AP75" s="327">
        <f t="shared" si="68"/>
        <v>16101</v>
      </c>
      <c r="AQ75" s="212">
        <v>10027</v>
      </c>
      <c r="AR75" s="213">
        <v>2700</v>
      </c>
      <c r="AS75" s="37">
        <v>814.67212870069272</v>
      </c>
      <c r="AT75" s="327">
        <v>2132</v>
      </c>
      <c r="AU75" s="212">
        <v>1704</v>
      </c>
      <c r="AV75" s="213">
        <v>449</v>
      </c>
      <c r="AW75" s="212">
        <v>8951</v>
      </c>
      <c r="AX75" s="212">
        <f t="shared" si="69"/>
        <v>666</v>
      </c>
      <c r="AY75" s="212">
        <v>375</v>
      </c>
      <c r="AZ75" s="212">
        <v>510</v>
      </c>
      <c r="BA75" s="214">
        <v>170</v>
      </c>
      <c r="BB75" s="213">
        <v>56</v>
      </c>
      <c r="BC75" s="212">
        <f t="shared" si="70"/>
        <v>2955</v>
      </c>
      <c r="BD75" s="212">
        <v>736</v>
      </c>
      <c r="BE75" s="213">
        <v>161</v>
      </c>
      <c r="BF75" s="213">
        <v>1408</v>
      </c>
      <c r="BG75" s="212">
        <v>582</v>
      </c>
      <c r="BH75" s="212">
        <v>2289</v>
      </c>
      <c r="BI75" s="214">
        <f t="shared" si="71"/>
        <v>752</v>
      </c>
      <c r="BJ75" s="212">
        <v>761</v>
      </c>
      <c r="BK75" s="215"/>
    </row>
    <row r="76" spans="1:63" x14ac:dyDescent="0.25">
      <c r="A76" s="85"/>
      <c r="B76" s="96">
        <v>1948</v>
      </c>
      <c r="C76" s="208">
        <v>28</v>
      </c>
      <c r="D76" s="208">
        <v>2884</v>
      </c>
      <c r="E76" s="209">
        <v>13326</v>
      </c>
      <c r="F76" s="302">
        <f t="shared" si="51"/>
        <v>13562.483327688071</v>
      </c>
      <c r="G76" s="363">
        <f t="shared" si="72"/>
        <v>1.0177460098820403</v>
      </c>
      <c r="H76" s="210">
        <f>(F76-E76)/D76</f>
        <v>8.1998379919580741E-2</v>
      </c>
      <c r="I76" s="308">
        <f t="shared" si="52"/>
        <v>12818.627691993897</v>
      </c>
      <c r="J76" s="372">
        <f t="shared" si="73"/>
        <v>0.9619261362744933</v>
      </c>
      <c r="K76" s="312">
        <f t="shared" si="53"/>
        <v>12597.361240864673</v>
      </c>
      <c r="L76" s="380">
        <f t="shared" si="74"/>
        <v>0.94532202017594724</v>
      </c>
      <c r="M76" s="314">
        <f t="shared" si="54"/>
        <v>13630.790284222272</v>
      </c>
      <c r="N76" s="383">
        <f t="shared" si="75"/>
        <v>1.0228718508346295</v>
      </c>
      <c r="O76" s="342">
        <f t="shared" si="55"/>
        <v>12915.750437694531</v>
      </c>
      <c r="P76" s="390">
        <f t="shared" si="76"/>
        <v>0.96921435071998585</v>
      </c>
      <c r="Q76" s="343">
        <f t="shared" si="56"/>
        <v>12867.408090655406</v>
      </c>
      <c r="R76" s="396">
        <f t="shared" si="77"/>
        <v>0.96558667947286558</v>
      </c>
      <c r="S76" s="288">
        <f t="shared" si="57"/>
        <v>0.10242556098964327</v>
      </c>
      <c r="T76" s="288">
        <f t="shared" si="58"/>
        <v>0.30646115773617388</v>
      </c>
      <c r="U76" s="288">
        <v>0.26300000000000001</v>
      </c>
      <c r="V76" s="322">
        <v>0.32700000000000001</v>
      </c>
      <c r="W76" s="282">
        <f t="shared" si="59"/>
        <v>9.8370972382048325E-2</v>
      </c>
      <c r="X76" s="288">
        <f t="shared" si="60"/>
        <v>0.10374973100925328</v>
      </c>
      <c r="Y76" s="288">
        <f t="shared" si="61"/>
        <v>1.9770819883795997E-2</v>
      </c>
      <c r="Z76" s="288">
        <f t="shared" si="78"/>
        <v>2.4696130609896432E-2</v>
      </c>
      <c r="AA76" s="288">
        <f t="shared" si="62"/>
        <v>4.5055950075317409E-2</v>
      </c>
      <c r="AB76" s="288">
        <f t="shared" si="63"/>
        <v>8.1055811277330261E-2</v>
      </c>
      <c r="AC76" s="288">
        <v>0.34</v>
      </c>
      <c r="AD76" s="288">
        <v>0.71899999999999997</v>
      </c>
      <c r="AE76" s="282">
        <f t="shared" si="64"/>
        <v>0.11980365362485616</v>
      </c>
      <c r="AF76" s="282">
        <f t="shared" si="65"/>
        <v>0.35845706907682373</v>
      </c>
      <c r="AG76" s="288">
        <v>0.379</v>
      </c>
      <c r="AH76" s="288">
        <f t="shared" si="66"/>
        <v>0.33422036823935558</v>
      </c>
      <c r="AI76" s="213">
        <v>37176</v>
      </c>
      <c r="AJ76" s="213"/>
      <c r="AK76" s="212">
        <v>25831</v>
      </c>
      <c r="AL76" s="212">
        <v>4256</v>
      </c>
      <c r="AM76" s="212">
        <v>111232</v>
      </c>
      <c r="AN76" s="212">
        <v>98091</v>
      </c>
      <c r="AO76" s="212">
        <f t="shared" si="67"/>
        <v>11393</v>
      </c>
      <c r="AP76" s="327">
        <f t="shared" si="68"/>
        <v>18868</v>
      </c>
      <c r="AQ76" s="212">
        <v>10942</v>
      </c>
      <c r="AR76" s="216">
        <v>2747</v>
      </c>
      <c r="AS76" s="37">
        <v>910.60940516848007</v>
      </c>
      <c r="AT76" s="327">
        <v>2064.8632142079318</v>
      </c>
      <c r="AU76" s="212">
        <v>1675</v>
      </c>
      <c r="AV76" s="213">
        <v>493</v>
      </c>
      <c r="AW76" s="212">
        <v>9016</v>
      </c>
      <c r="AX76" s="212">
        <f t="shared" si="69"/>
        <v>773</v>
      </c>
      <c r="AY76" s="212">
        <v>451</v>
      </c>
      <c r="AZ76" s="212">
        <v>681</v>
      </c>
      <c r="BA76" s="214">
        <v>145</v>
      </c>
      <c r="BB76" s="213">
        <v>49</v>
      </c>
      <c r="BC76" s="212">
        <f t="shared" si="70"/>
        <v>3857</v>
      </c>
      <c r="BD76" s="212">
        <v>1088</v>
      </c>
      <c r="BE76" s="213">
        <v>231</v>
      </c>
      <c r="BF76" s="213">
        <v>1676</v>
      </c>
      <c r="BG76" s="212">
        <v>590</v>
      </c>
      <c r="BH76" s="212">
        <v>3084</v>
      </c>
      <c r="BI76" s="214">
        <f t="shared" si="71"/>
        <v>735</v>
      </c>
      <c r="BJ76" s="212">
        <v>1032</v>
      </c>
      <c r="BK76" s="215"/>
    </row>
    <row r="77" spans="1:63" x14ac:dyDescent="0.25">
      <c r="A77" s="85"/>
      <c r="B77" s="96">
        <v>1947</v>
      </c>
      <c r="C77" s="208">
        <v>28</v>
      </c>
      <c r="D77" s="208">
        <v>2942</v>
      </c>
      <c r="E77" s="209">
        <v>13173</v>
      </c>
      <c r="F77" s="302">
        <f t="shared" si="51"/>
        <v>13424.476497591393</v>
      </c>
      <c r="G77" s="362">
        <f t="shared" si="72"/>
        <v>1.0190902981546643</v>
      </c>
      <c r="H77" s="210">
        <f>(F77-E77)/D77</f>
        <v>8.5478075319984068E-2</v>
      </c>
      <c r="I77" s="308">
        <f t="shared" si="52"/>
        <v>12675.899315942943</v>
      </c>
      <c r="J77" s="372">
        <f t="shared" si="73"/>
        <v>0.96226366931928509</v>
      </c>
      <c r="K77" s="312">
        <f t="shared" si="53"/>
        <v>12520.081169323787</v>
      </c>
      <c r="L77" s="380">
        <f t="shared" si="74"/>
        <v>0.9504350694089263</v>
      </c>
      <c r="M77" s="314">
        <f t="shared" si="54"/>
        <v>13453.12616026744</v>
      </c>
      <c r="N77" s="383">
        <f t="shared" si="75"/>
        <v>1.0212651757585547</v>
      </c>
      <c r="O77" s="342">
        <f t="shared" si="55"/>
        <v>12791.107301419137</v>
      </c>
      <c r="P77" s="390">
        <f t="shared" si="76"/>
        <v>0.97100943607524004</v>
      </c>
      <c r="Q77" s="343">
        <f t="shared" si="56"/>
        <v>12767.927390390376</v>
      </c>
      <c r="R77" s="396">
        <f t="shared" si="77"/>
        <v>0.96924978291887764</v>
      </c>
      <c r="S77" s="288">
        <f t="shared" si="57"/>
        <v>9.9007001570694572E-2</v>
      </c>
      <c r="T77" s="288">
        <f t="shared" si="58"/>
        <v>0.2978058936579116</v>
      </c>
      <c r="U77" s="288">
        <v>0.26200000000000001</v>
      </c>
      <c r="V77" s="322">
        <v>0.32900000000000001</v>
      </c>
      <c r="W77" s="282">
        <f t="shared" si="59"/>
        <v>9.5075828164239637E-2</v>
      </c>
      <c r="X77" s="288">
        <f t="shared" si="60"/>
        <v>9.9642323297031821E-2</v>
      </c>
      <c r="Y77" s="288">
        <f t="shared" si="61"/>
        <v>2.0713218022635062E-2</v>
      </c>
      <c r="Z77" s="288">
        <f t="shared" si="78"/>
        <v>2.4660792091508489E-2</v>
      </c>
      <c r="AA77" s="288">
        <f t="shared" si="62"/>
        <v>4.5777279521674138E-2</v>
      </c>
      <c r="AB77" s="288">
        <f t="shared" si="63"/>
        <v>8.1259040367737762E-2</v>
      </c>
      <c r="AC77" s="288">
        <v>0.33600000000000002</v>
      </c>
      <c r="AD77" s="288">
        <v>0.71199999999999997</v>
      </c>
      <c r="AE77" s="282">
        <f t="shared" si="64"/>
        <v>0.11689694646327503</v>
      </c>
      <c r="AF77" s="282">
        <f t="shared" si="65"/>
        <v>0.3516175528507367</v>
      </c>
      <c r="AG77" s="288">
        <v>0.376</v>
      </c>
      <c r="AH77" s="288">
        <f t="shared" si="66"/>
        <v>0.33245480925378695</v>
      </c>
      <c r="AI77" s="213">
        <v>37464</v>
      </c>
      <c r="AJ77" s="213"/>
      <c r="AK77" s="212">
        <v>26122</v>
      </c>
      <c r="AL77" s="212">
        <v>4203</v>
      </c>
      <c r="AM77" s="212">
        <v>112689</v>
      </c>
      <c r="AN77" s="212">
        <v>99736</v>
      </c>
      <c r="AO77" s="212">
        <f t="shared" si="67"/>
        <v>11157</v>
      </c>
      <c r="AP77" s="327">
        <f t="shared" si="68"/>
        <v>19207</v>
      </c>
      <c r="AQ77" s="212">
        <v>10714</v>
      </c>
      <c r="AR77" s="216">
        <v>2779</v>
      </c>
      <c r="AS77" s="37">
        <v>929.09268315801762</v>
      </c>
      <c r="AT77" s="327">
        <v>2143.3267631840267</v>
      </c>
      <c r="AU77" s="212">
        <v>1715</v>
      </c>
      <c r="AV77" s="213">
        <v>460</v>
      </c>
      <c r="AW77" s="212">
        <v>9157</v>
      </c>
      <c r="AX77" s="212">
        <f t="shared" si="69"/>
        <v>734</v>
      </c>
      <c r="AY77" s="212">
        <v>443</v>
      </c>
      <c r="AZ77" s="212">
        <v>913</v>
      </c>
      <c r="BA77" s="214">
        <v>154</v>
      </c>
      <c r="BB77" s="213">
        <v>52</v>
      </c>
      <c r="BC77" s="212">
        <f t="shared" si="70"/>
        <v>3733</v>
      </c>
      <c r="BD77" s="212">
        <v>1096</v>
      </c>
      <c r="BE77" s="213">
        <v>222</v>
      </c>
      <c r="BF77" s="213">
        <v>1753</v>
      </c>
      <c r="BG77" s="212">
        <v>622</v>
      </c>
      <c r="BH77" s="212">
        <v>2999</v>
      </c>
      <c r="BI77" s="214">
        <f t="shared" si="71"/>
        <v>776</v>
      </c>
      <c r="BJ77" s="212">
        <v>997</v>
      </c>
      <c r="BK77" s="215"/>
    </row>
    <row r="78" spans="1:63" x14ac:dyDescent="0.25">
      <c r="A78" s="85"/>
      <c r="B78" s="96">
        <v>1946</v>
      </c>
      <c r="C78" s="208">
        <v>28</v>
      </c>
      <c r="D78" s="208">
        <v>2919</v>
      </c>
      <c r="E78" s="209">
        <v>12168</v>
      </c>
      <c r="F78" s="302">
        <f t="shared" si="51"/>
        <v>12191.772710202</v>
      </c>
      <c r="G78" s="363">
        <f t="shared" si="72"/>
        <v>1.0019537072815581</v>
      </c>
      <c r="H78" s="210">
        <f>(F78-E78)/D78</f>
        <v>8.1441281952723092E-3</v>
      </c>
      <c r="I78" s="308">
        <f t="shared" si="52"/>
        <v>11759.705901611907</v>
      </c>
      <c r="J78" s="371">
        <f t="shared" si="73"/>
        <v>0.96644525818638294</v>
      </c>
      <c r="K78" s="312">
        <f t="shared" si="53"/>
        <v>11548.450419982746</v>
      </c>
      <c r="L78" s="380">
        <f t="shared" si="74"/>
        <v>0.94908369657977865</v>
      </c>
      <c r="M78" s="314">
        <f t="shared" si="54"/>
        <v>12378.252715630093</v>
      </c>
      <c r="N78" s="382">
        <f t="shared" si="75"/>
        <v>1.0172791515146362</v>
      </c>
      <c r="O78" s="342">
        <f t="shared" si="55"/>
        <v>11904.081416774545</v>
      </c>
      <c r="P78" s="390">
        <f t="shared" si="76"/>
        <v>0.97831043859093891</v>
      </c>
      <c r="Q78" s="343">
        <f t="shared" si="56"/>
        <v>11889.844145329002</v>
      </c>
      <c r="R78" s="396">
        <f t="shared" si="77"/>
        <v>0.97714038012237026</v>
      </c>
      <c r="S78" s="288">
        <f t="shared" si="57"/>
        <v>9.4115536419088625E-2</v>
      </c>
      <c r="T78" s="288">
        <f t="shared" si="58"/>
        <v>0.29617501764290755</v>
      </c>
      <c r="U78" s="288">
        <v>0.25700000000000001</v>
      </c>
      <c r="V78" s="322">
        <v>0.27700000000000002</v>
      </c>
      <c r="W78" s="282">
        <f t="shared" si="59"/>
        <v>9.0984930032292785E-2</v>
      </c>
      <c r="X78" s="288">
        <f t="shared" si="60"/>
        <v>9.0275229357798165E-2</v>
      </c>
      <c r="Y78" s="288">
        <f t="shared" si="61"/>
        <v>2.467184191954834E-2</v>
      </c>
      <c r="Z78" s="288">
        <f t="shared" si="78"/>
        <v>2.1573376390383925E-2</v>
      </c>
      <c r="AA78" s="288">
        <f t="shared" si="62"/>
        <v>3.7995765702187718E-2</v>
      </c>
      <c r="AB78" s="288">
        <f t="shared" si="63"/>
        <v>8.6993182633656255E-2</v>
      </c>
      <c r="AC78" s="288">
        <v>0.32800000000000001</v>
      </c>
      <c r="AD78" s="288">
        <v>0.68600000000000005</v>
      </c>
      <c r="AE78" s="282">
        <f t="shared" si="64"/>
        <v>0.10914962325080732</v>
      </c>
      <c r="AF78" s="282">
        <f t="shared" si="65"/>
        <v>0.34348623853211008</v>
      </c>
      <c r="AG78" s="288">
        <v>0.35799999999999998</v>
      </c>
      <c r="AH78" s="288">
        <f t="shared" si="66"/>
        <v>0.31777000358808755</v>
      </c>
      <c r="AI78" s="213">
        <v>35425</v>
      </c>
      <c r="AJ78" s="213"/>
      <c r="AK78" s="212">
        <v>25434</v>
      </c>
      <c r="AL78" s="212">
        <v>4053</v>
      </c>
      <c r="AM78" s="212">
        <v>111480</v>
      </c>
      <c r="AN78" s="212">
        <v>99056</v>
      </c>
      <c r="AO78" s="212">
        <f t="shared" si="67"/>
        <v>10492</v>
      </c>
      <c r="AP78" s="327">
        <f t="shared" si="68"/>
        <v>19085</v>
      </c>
      <c r="AQ78" s="212">
        <v>10143</v>
      </c>
      <c r="AR78" s="216">
        <v>2405</v>
      </c>
      <c r="AS78" s="37">
        <v>854.07161811010212</v>
      </c>
      <c r="AT78" s="327">
        <v>1664.3469010046836</v>
      </c>
      <c r="AU78" s="212">
        <v>1346</v>
      </c>
      <c r="AV78" s="213">
        <v>390</v>
      </c>
      <c r="AW78" s="212">
        <v>9698</v>
      </c>
      <c r="AX78" s="212">
        <f t="shared" si="69"/>
        <v>636</v>
      </c>
      <c r="AY78" s="212">
        <v>349</v>
      </c>
      <c r="AZ78" s="212">
        <v>763</v>
      </c>
      <c r="BA78" s="214">
        <v>165</v>
      </c>
      <c r="BB78" s="213">
        <v>36</v>
      </c>
      <c r="BC78" s="212">
        <f t="shared" si="70"/>
        <v>3198</v>
      </c>
      <c r="BD78" s="212">
        <v>887</v>
      </c>
      <c r="BE78" s="213">
        <v>210</v>
      </c>
      <c r="BF78" s="213">
        <v>1873</v>
      </c>
      <c r="BG78" s="212">
        <v>709</v>
      </c>
      <c r="BH78" s="212">
        <v>2562</v>
      </c>
      <c r="BI78" s="214">
        <f t="shared" si="71"/>
        <v>874</v>
      </c>
      <c r="BJ78" s="212">
        <v>950</v>
      </c>
      <c r="BK78" s="215"/>
    </row>
    <row r="79" spans="1:63" x14ac:dyDescent="0.25">
      <c r="A79" s="85"/>
      <c r="B79" s="96">
        <v>1945</v>
      </c>
      <c r="C79" s="208">
        <v>28</v>
      </c>
      <c r="D79" s="208">
        <v>2858</v>
      </c>
      <c r="E79" s="209">
        <v>12244</v>
      </c>
      <c r="F79" s="302">
        <f t="shared" si="51"/>
        <v>12389.994306852845</v>
      </c>
      <c r="G79" s="363">
        <f t="shared" si="72"/>
        <v>1.0119237428007877</v>
      </c>
      <c r="H79" s="210">
        <f>(F79-E79)/D79</f>
        <v>5.1082682593717496E-2</v>
      </c>
      <c r="I79" s="308">
        <f t="shared" si="52"/>
        <v>11421.79633275079</v>
      </c>
      <c r="J79" s="372">
        <f t="shared" si="73"/>
        <v>0.93284844272711442</v>
      </c>
      <c r="K79" s="312">
        <f t="shared" si="53"/>
        <v>11290.149177713147</v>
      </c>
      <c r="L79" s="380">
        <f t="shared" si="74"/>
        <v>0.92209646992103456</v>
      </c>
      <c r="M79" s="314">
        <f t="shared" si="54"/>
        <v>12441.156457494684</v>
      </c>
      <c r="N79" s="382">
        <f t="shared" si="75"/>
        <v>1.0161022915301114</v>
      </c>
      <c r="O79" s="342">
        <f t="shared" si="55"/>
        <v>11588.719294129976</v>
      </c>
      <c r="P79" s="391">
        <f t="shared" si="76"/>
        <v>0.94648148432946555</v>
      </c>
      <c r="Q79" s="343">
        <f t="shared" si="56"/>
        <v>11525.327676225681</v>
      </c>
      <c r="R79" s="398">
        <f t="shared" si="77"/>
        <v>0.94130412252741591</v>
      </c>
      <c r="S79" s="288">
        <f t="shared" si="57"/>
        <v>9.0136766768042831E-2</v>
      </c>
      <c r="T79" s="288">
        <f t="shared" si="58"/>
        <v>0.28483052310525409</v>
      </c>
      <c r="U79" s="288">
        <v>0.26100000000000001</v>
      </c>
      <c r="V79" s="322">
        <v>0.32400000000000001</v>
      </c>
      <c r="W79" s="282">
        <f t="shared" si="59"/>
        <v>8.6230445630201602E-2</v>
      </c>
      <c r="X79" s="288">
        <f t="shared" si="60"/>
        <v>0.11708004833975945</v>
      </c>
      <c r="Y79" s="288">
        <f t="shared" si="61"/>
        <v>2.4659032053864303E-2</v>
      </c>
      <c r="Z79" s="288">
        <f t="shared" si="78"/>
        <v>2.392052594197884E-2</v>
      </c>
      <c r="AA79" s="288">
        <f t="shared" si="62"/>
        <v>3.2053864303389537E-2</v>
      </c>
      <c r="AB79" s="288">
        <f t="shared" si="63"/>
        <v>7.3254903389120579E-2</v>
      </c>
      <c r="AC79" s="288">
        <v>0.32900000000000001</v>
      </c>
      <c r="AD79" s="288">
        <v>0.68400000000000005</v>
      </c>
      <c r="AE79" s="282">
        <f t="shared" si="64"/>
        <v>0.11148950119283932</v>
      </c>
      <c r="AF79" s="282">
        <f t="shared" si="65"/>
        <v>0.35230477067387928</v>
      </c>
      <c r="AG79" s="288">
        <v>0.35499999999999998</v>
      </c>
      <c r="AH79" s="288">
        <f t="shared" si="66"/>
        <v>0.31645754038352969</v>
      </c>
      <c r="AI79" s="213">
        <v>34754</v>
      </c>
      <c r="AJ79" s="213"/>
      <c r="AK79" s="212">
        <v>25545</v>
      </c>
      <c r="AL79" s="212">
        <v>3985</v>
      </c>
      <c r="AM79" s="212">
        <v>109822</v>
      </c>
      <c r="AN79" s="212">
        <v>97942</v>
      </c>
      <c r="AO79" s="212">
        <f t="shared" si="67"/>
        <v>9899</v>
      </c>
      <c r="AP79" s="327">
        <f t="shared" si="68"/>
        <v>19505</v>
      </c>
      <c r="AQ79" s="212">
        <v>9470</v>
      </c>
      <c r="AR79" s="216">
        <v>2627</v>
      </c>
      <c r="AS79" s="37">
        <v>772.58351867268766</v>
      </c>
      <c r="AT79" s="327">
        <v>1976.8060153600384</v>
      </c>
      <c r="AU79" s="212">
        <v>1114</v>
      </c>
      <c r="AV79" s="213">
        <v>397</v>
      </c>
      <c r="AW79" s="212">
        <v>8045</v>
      </c>
      <c r="AX79" s="212">
        <f t="shared" si="69"/>
        <v>674</v>
      </c>
      <c r="AY79" s="212">
        <v>429</v>
      </c>
      <c r="AZ79" s="212">
        <v>794</v>
      </c>
      <c r="BA79" s="214">
        <v>134</v>
      </c>
      <c r="BB79" s="213">
        <v>58</v>
      </c>
      <c r="BC79" s="212">
        <f t="shared" si="70"/>
        <v>4069</v>
      </c>
      <c r="BD79" s="212">
        <v>1146</v>
      </c>
      <c r="BE79" s="213">
        <v>219</v>
      </c>
      <c r="BF79" s="213">
        <v>1934</v>
      </c>
      <c r="BG79" s="212">
        <v>723</v>
      </c>
      <c r="BH79" s="212">
        <v>3395</v>
      </c>
      <c r="BI79" s="214">
        <f t="shared" si="71"/>
        <v>857</v>
      </c>
      <c r="BJ79" s="212">
        <v>941</v>
      </c>
      <c r="BK79" s="215"/>
    </row>
    <row r="80" spans="1:63" x14ac:dyDescent="0.25">
      <c r="A80" s="85"/>
      <c r="B80" s="96">
        <v>1944</v>
      </c>
      <c r="C80" s="208">
        <v>28</v>
      </c>
      <c r="D80" s="208">
        <v>2843</v>
      </c>
      <c r="E80" s="209">
        <v>12046</v>
      </c>
      <c r="F80" s="302">
        <f t="shared" si="51"/>
        <v>11954.349512218958</v>
      </c>
      <c r="G80" s="363">
        <f t="shared" si="72"/>
        <v>0.9923916247898853</v>
      </c>
      <c r="H80" s="210">
        <f>(E80-F80)/D80</f>
        <v>3.2237245086543125E-2</v>
      </c>
      <c r="I80" s="308">
        <f t="shared" si="52"/>
        <v>11390.420304321777</v>
      </c>
      <c r="J80" s="372">
        <f t="shared" si="73"/>
        <v>0.94557698026911641</v>
      </c>
      <c r="K80" s="312">
        <f t="shared" si="53"/>
        <v>11175.593140735667</v>
      </c>
      <c r="L80" s="380">
        <f t="shared" si="74"/>
        <v>0.9277430799216061</v>
      </c>
      <c r="M80" s="314">
        <f t="shared" si="54"/>
        <v>12075.280660373315</v>
      </c>
      <c r="N80" s="382">
        <f t="shared" si="75"/>
        <v>1.0024307372051564</v>
      </c>
      <c r="O80" s="342">
        <f t="shared" si="55"/>
        <v>11568.509369539104</v>
      </c>
      <c r="P80" s="391">
        <f t="shared" si="76"/>
        <v>0.96036106338528182</v>
      </c>
      <c r="Q80" s="343">
        <f t="shared" si="56"/>
        <v>11518.958303176727</v>
      </c>
      <c r="R80" s="398">
        <f t="shared" si="77"/>
        <v>0.95624757622254086</v>
      </c>
      <c r="S80" s="288">
        <f t="shared" si="57"/>
        <v>8.5280502590102503E-2</v>
      </c>
      <c r="T80" s="288">
        <f t="shared" si="58"/>
        <v>0.26574127074985687</v>
      </c>
      <c r="U80" s="288">
        <v>0.26100000000000001</v>
      </c>
      <c r="V80" s="322">
        <v>0.27800000000000002</v>
      </c>
      <c r="W80" s="282">
        <f t="shared" si="59"/>
        <v>8.2075021124949479E-2</v>
      </c>
      <c r="X80" s="288">
        <f t="shared" si="60"/>
        <v>9.8769318832283917E-2</v>
      </c>
      <c r="Y80" s="288">
        <f t="shared" si="61"/>
        <v>2.1493989696622782E-2</v>
      </c>
      <c r="Z80" s="288">
        <f t="shared" si="78"/>
        <v>2.20893493515559E-2</v>
      </c>
      <c r="AA80" s="288">
        <f t="shared" si="62"/>
        <v>3.2312535775615339E-2</v>
      </c>
      <c r="AB80" s="288">
        <f t="shared" si="63"/>
        <v>7.5186450641096289E-2</v>
      </c>
      <c r="AC80" s="288">
        <v>0.32600000000000001</v>
      </c>
      <c r="AD80" s="288">
        <v>0.68400000000000005</v>
      </c>
      <c r="AE80" s="282">
        <f t="shared" si="64"/>
        <v>0.11063962673132738</v>
      </c>
      <c r="AF80" s="282">
        <f t="shared" si="65"/>
        <v>0.34476244991413851</v>
      </c>
      <c r="AG80" s="288">
        <v>0.35799999999999998</v>
      </c>
      <c r="AH80" s="288">
        <f t="shared" si="66"/>
        <v>0.3209155369411073</v>
      </c>
      <c r="AI80" s="213">
        <v>34940</v>
      </c>
      <c r="AJ80" s="213"/>
      <c r="AK80" s="212">
        <v>25501</v>
      </c>
      <c r="AL80" s="212">
        <v>4116</v>
      </c>
      <c r="AM80" s="212">
        <v>108876</v>
      </c>
      <c r="AN80" s="212">
        <v>97576</v>
      </c>
      <c r="AO80" s="212">
        <f t="shared" si="67"/>
        <v>9285</v>
      </c>
      <c r="AP80" s="327">
        <f t="shared" si="68"/>
        <v>19288</v>
      </c>
      <c r="AQ80" s="212">
        <v>8936</v>
      </c>
      <c r="AR80" s="216">
        <v>2405</v>
      </c>
      <c r="AS80" s="37">
        <v>901.35637914086931</v>
      </c>
      <c r="AT80" s="327">
        <v>1727.690694879444</v>
      </c>
      <c r="AU80" s="212">
        <v>1129</v>
      </c>
      <c r="AV80" s="213">
        <v>422</v>
      </c>
      <c r="AW80" s="212">
        <v>8186</v>
      </c>
      <c r="AX80" s="212">
        <f t="shared" si="69"/>
        <v>660</v>
      </c>
      <c r="AY80" s="212">
        <v>349</v>
      </c>
      <c r="AZ80" s="212">
        <v>728</v>
      </c>
      <c r="BA80" s="214">
        <v>128</v>
      </c>
      <c r="BB80" s="213">
        <v>44</v>
      </c>
      <c r="BC80" s="212">
        <f t="shared" si="70"/>
        <v>3451</v>
      </c>
      <c r="BD80" s="212">
        <v>924</v>
      </c>
      <c r="BE80" s="213">
        <v>194</v>
      </c>
      <c r="BF80" s="213">
        <v>1965</v>
      </c>
      <c r="BG80" s="212">
        <v>623</v>
      </c>
      <c r="BH80" s="212">
        <v>2791</v>
      </c>
      <c r="BI80" s="214">
        <f t="shared" si="71"/>
        <v>751</v>
      </c>
      <c r="BJ80" s="212">
        <v>968</v>
      </c>
      <c r="BK80" s="215"/>
    </row>
    <row r="81" spans="1:63" x14ac:dyDescent="0.25">
      <c r="A81" s="85"/>
      <c r="B81" s="96">
        <v>1943</v>
      </c>
      <c r="C81" s="208">
        <v>29</v>
      </c>
      <c r="D81" s="208">
        <v>2992</v>
      </c>
      <c r="E81" s="209">
        <v>12350</v>
      </c>
      <c r="F81" s="302">
        <f t="shared" si="51"/>
        <v>12584.330644892336</v>
      </c>
      <c r="G81" s="362">
        <f t="shared" si="72"/>
        <v>1.0189741412868287</v>
      </c>
      <c r="H81" s="210">
        <f>(F81-E81)/D81</f>
        <v>7.8319065806261981E-2</v>
      </c>
      <c r="I81" s="308">
        <f t="shared" si="52"/>
        <v>11598.760518009298</v>
      </c>
      <c r="J81" s="372">
        <f t="shared" si="73"/>
        <v>0.93917089214650185</v>
      </c>
      <c r="K81" s="312">
        <f t="shared" si="53"/>
        <v>11396.054288844774</v>
      </c>
      <c r="L81" s="380">
        <f t="shared" si="74"/>
        <v>0.92275743229512341</v>
      </c>
      <c r="M81" s="314">
        <f t="shared" si="54"/>
        <v>12740.328083555592</v>
      </c>
      <c r="N81" s="383">
        <f t="shared" si="75"/>
        <v>1.0316055128385095</v>
      </c>
      <c r="O81" s="342">
        <f t="shared" si="55"/>
        <v>11725.953610377346</v>
      </c>
      <c r="P81" s="391">
        <f t="shared" si="76"/>
        <v>0.94946992796577701</v>
      </c>
      <c r="Q81" s="343">
        <f t="shared" si="56"/>
        <v>11717.31422841209</v>
      </c>
      <c r="R81" s="398">
        <f t="shared" si="77"/>
        <v>0.94877038286737569</v>
      </c>
      <c r="S81" s="288">
        <f t="shared" si="57"/>
        <v>9.0578601952268176E-2</v>
      </c>
      <c r="T81" s="288">
        <f t="shared" si="58"/>
        <v>0.29336842999065976</v>
      </c>
      <c r="U81" s="288">
        <v>0.25600000000000001</v>
      </c>
      <c r="V81" s="322">
        <v>0.33100000000000002</v>
      </c>
      <c r="W81" s="282">
        <f t="shared" si="59"/>
        <v>8.6960701208588578E-2</v>
      </c>
      <c r="X81" s="288">
        <f t="shared" si="60"/>
        <v>0.12097025275254027</v>
      </c>
      <c r="Y81" s="288">
        <f t="shared" si="61"/>
        <v>2.5643202853018597E-2</v>
      </c>
      <c r="Z81" s="288">
        <f t="shared" si="78"/>
        <v>2.386591046132604E-2</v>
      </c>
      <c r="AA81" s="288">
        <f t="shared" si="62"/>
        <v>2.8841527270668819E-2</v>
      </c>
      <c r="AB81" s="288">
        <f t="shared" si="63"/>
        <v>7.4665082014489084E-2</v>
      </c>
      <c r="AC81" s="288">
        <v>0.32400000000000001</v>
      </c>
      <c r="AD81" s="288">
        <v>0.67100000000000004</v>
      </c>
      <c r="AE81" s="282">
        <f t="shared" si="64"/>
        <v>0.10792529996242277</v>
      </c>
      <c r="AF81" s="282">
        <f t="shared" si="65"/>
        <v>0.34955138546885173</v>
      </c>
      <c r="AG81" s="288">
        <v>0.34599999999999997</v>
      </c>
      <c r="AH81" s="288">
        <f t="shared" si="66"/>
        <v>0.30875374679938128</v>
      </c>
      <c r="AI81" s="213">
        <v>35331</v>
      </c>
      <c r="AJ81" s="213"/>
      <c r="AK81" s="212">
        <v>26114</v>
      </c>
      <c r="AL81" s="212">
        <v>4118</v>
      </c>
      <c r="AM81" s="212">
        <v>114431</v>
      </c>
      <c r="AN81" s="212">
        <v>102078</v>
      </c>
      <c r="AO81" s="212">
        <f t="shared" si="67"/>
        <v>10365</v>
      </c>
      <c r="AP81" s="327">
        <f t="shared" si="68"/>
        <v>19956</v>
      </c>
      <c r="AQ81" s="212">
        <v>9951</v>
      </c>
      <c r="AR81" s="216">
        <v>2731</v>
      </c>
      <c r="AS81" s="37">
        <v>892.19756638720037</v>
      </c>
      <c r="AT81" s="327">
        <v>1952.2077598680416</v>
      </c>
      <c r="AU81" s="212">
        <v>1019</v>
      </c>
      <c r="AV81" s="213">
        <v>409</v>
      </c>
      <c r="AW81" s="212">
        <v>8544</v>
      </c>
      <c r="AX81" s="212">
        <f t="shared" si="69"/>
        <v>693</v>
      </c>
      <c r="AY81" s="212">
        <v>414</v>
      </c>
      <c r="AZ81" s="212">
        <v>601</v>
      </c>
      <c r="BA81" s="214">
        <v>155</v>
      </c>
      <c r="BB81" s="213">
        <v>56</v>
      </c>
      <c r="BC81" s="212">
        <f t="shared" si="70"/>
        <v>4274</v>
      </c>
      <c r="BD81" s="212">
        <v>1313</v>
      </c>
      <c r="BE81" s="213">
        <v>228</v>
      </c>
      <c r="BF81" s="213">
        <v>1911</v>
      </c>
      <c r="BG81" s="212">
        <v>751</v>
      </c>
      <c r="BH81" s="212">
        <v>3581</v>
      </c>
      <c r="BI81" s="214">
        <f t="shared" si="71"/>
        <v>906</v>
      </c>
      <c r="BJ81" s="212">
        <v>1021</v>
      </c>
      <c r="BK81" s="215"/>
    </row>
    <row r="82" spans="1:63" x14ac:dyDescent="0.25">
      <c r="A82" s="85"/>
      <c r="B82" s="96">
        <v>1942</v>
      </c>
      <c r="C82" s="208">
        <v>28</v>
      </c>
      <c r="D82" s="208">
        <v>2883</v>
      </c>
      <c r="E82" s="209">
        <v>12010</v>
      </c>
      <c r="F82" s="302">
        <f t="shared" si="51"/>
        <v>11974.603901015069</v>
      </c>
      <c r="G82" s="363">
        <f t="shared" si="72"/>
        <v>0.99705278110033879</v>
      </c>
      <c r="H82" s="210">
        <f t="shared" ref="H82:H88" si="79">(E82-F82)/D82</f>
        <v>1.2277523061023617E-2</v>
      </c>
      <c r="I82" s="308">
        <f t="shared" si="52"/>
        <v>11131.092299346816</v>
      </c>
      <c r="J82" s="372">
        <f t="shared" si="73"/>
        <v>0.92681867604886059</v>
      </c>
      <c r="K82" s="312">
        <f t="shared" si="53"/>
        <v>10931.008824973889</v>
      </c>
      <c r="L82" s="380">
        <f t="shared" si="74"/>
        <v>0.91015893630090672</v>
      </c>
      <c r="M82" s="314">
        <f t="shared" si="54"/>
        <v>12119.911033584523</v>
      </c>
      <c r="N82" s="382">
        <f t="shared" si="75"/>
        <v>1.0091516264433409</v>
      </c>
      <c r="O82" s="342">
        <f t="shared" si="55"/>
        <v>11248.707396050502</v>
      </c>
      <c r="P82" s="391">
        <f t="shared" si="76"/>
        <v>0.9366117731932142</v>
      </c>
      <c r="Q82" s="343">
        <f t="shared" si="56"/>
        <v>11257.100604644844</v>
      </c>
      <c r="R82" s="398">
        <f t="shared" si="77"/>
        <v>0.93731062486634831</v>
      </c>
      <c r="S82" s="288">
        <f t="shared" si="57"/>
        <v>9.1395549893070027E-2</v>
      </c>
      <c r="T82" s="288">
        <f t="shared" si="58"/>
        <v>0.29425725168473482</v>
      </c>
      <c r="U82" s="288">
        <v>0.253</v>
      </c>
      <c r="V82" s="322">
        <v>0.27</v>
      </c>
      <c r="W82" s="282">
        <f t="shared" si="59"/>
        <v>8.8310506438549388E-2</v>
      </c>
      <c r="X82" s="288">
        <f t="shared" si="60"/>
        <v>9.8857310284207439E-2</v>
      </c>
      <c r="Y82" s="288">
        <f t="shared" si="61"/>
        <v>2.5988866100205097E-2</v>
      </c>
      <c r="Z82" s="288">
        <f t="shared" si="78"/>
        <v>2.1194885562178641E-2</v>
      </c>
      <c r="AA82" s="288">
        <f t="shared" si="62"/>
        <v>3.5335481980662171E-2</v>
      </c>
      <c r="AB82" s="288">
        <f t="shared" si="63"/>
        <v>7.5761022887564269E-2</v>
      </c>
      <c r="AC82" s="288">
        <v>0.32200000000000001</v>
      </c>
      <c r="AD82" s="288">
        <v>0.67</v>
      </c>
      <c r="AE82" s="282">
        <f t="shared" si="64"/>
        <v>0.10929608226782546</v>
      </c>
      <c r="AF82" s="282">
        <f t="shared" si="65"/>
        <v>0.35188983299150306</v>
      </c>
      <c r="AG82" s="288">
        <v>0.34799999999999998</v>
      </c>
      <c r="AH82" s="288">
        <f t="shared" si="66"/>
        <v>0.31059744278108931</v>
      </c>
      <c r="AI82" s="213">
        <v>34130</v>
      </c>
      <c r="AJ82" s="213"/>
      <c r="AK82" s="212">
        <v>24796</v>
      </c>
      <c r="AL82" s="212">
        <v>3980</v>
      </c>
      <c r="AM82" s="212">
        <v>109885</v>
      </c>
      <c r="AN82" s="212">
        <v>98048</v>
      </c>
      <c r="AO82" s="212">
        <f t="shared" si="67"/>
        <v>10043</v>
      </c>
      <c r="AP82" s="327">
        <f t="shared" si="68"/>
        <v>18742</v>
      </c>
      <c r="AQ82" s="212">
        <v>9704</v>
      </c>
      <c r="AR82" s="216">
        <v>2329</v>
      </c>
      <c r="AS82" s="37">
        <v>817.07218252406915</v>
      </c>
      <c r="AT82" s="327">
        <v>1681.3137915920593</v>
      </c>
      <c r="AU82" s="212">
        <v>1206</v>
      </c>
      <c r="AV82" s="213">
        <v>426</v>
      </c>
      <c r="AW82" s="212">
        <v>8325</v>
      </c>
      <c r="AX82" s="212">
        <f t="shared" si="69"/>
        <v>656</v>
      </c>
      <c r="AY82" s="212">
        <v>339</v>
      </c>
      <c r="AZ82" s="212">
        <v>643</v>
      </c>
      <c r="BA82" s="214">
        <v>139</v>
      </c>
      <c r="BB82" s="213">
        <v>44</v>
      </c>
      <c r="BC82" s="212">
        <f t="shared" si="70"/>
        <v>3374</v>
      </c>
      <c r="BD82" s="212">
        <v>964</v>
      </c>
      <c r="BE82" s="213">
        <v>186</v>
      </c>
      <c r="BF82" s="213">
        <v>1732</v>
      </c>
      <c r="BG82" s="212">
        <v>748</v>
      </c>
      <c r="BH82" s="212">
        <v>2718</v>
      </c>
      <c r="BI82" s="214">
        <f t="shared" si="71"/>
        <v>887</v>
      </c>
      <c r="BJ82" s="212">
        <v>868</v>
      </c>
      <c r="BK82" s="215"/>
    </row>
    <row r="83" spans="1:63" x14ac:dyDescent="0.25">
      <c r="A83" s="85"/>
      <c r="B83" s="96">
        <v>1941</v>
      </c>
      <c r="C83" s="208">
        <v>28</v>
      </c>
      <c r="D83" s="208">
        <v>2868</v>
      </c>
      <c r="E83" s="209">
        <v>12955</v>
      </c>
      <c r="F83" s="302">
        <f t="shared" si="51"/>
        <v>12798.145127067964</v>
      </c>
      <c r="G83" s="363">
        <f t="shared" si="72"/>
        <v>0.98789232937614546</v>
      </c>
      <c r="H83" s="210">
        <f t="shared" si="79"/>
        <v>5.4691378288715307E-2</v>
      </c>
      <c r="I83" s="308">
        <f t="shared" si="52"/>
        <v>12188.800094986227</v>
      </c>
      <c r="J83" s="372">
        <f t="shared" si="73"/>
        <v>0.9408568193736957</v>
      </c>
      <c r="K83" s="312">
        <f t="shared" si="53"/>
        <v>11959.099686399468</v>
      </c>
      <c r="L83" s="380">
        <f t="shared" si="74"/>
        <v>0.92312618189112061</v>
      </c>
      <c r="M83" s="314">
        <f t="shared" si="54"/>
        <v>12895.746785112942</v>
      </c>
      <c r="N83" s="382">
        <f t="shared" si="75"/>
        <v>0.99542622810597781</v>
      </c>
      <c r="O83" s="342">
        <f t="shared" si="55"/>
        <v>12310.531789084762</v>
      </c>
      <c r="P83" s="391">
        <f t="shared" si="76"/>
        <v>0.95025332219874659</v>
      </c>
      <c r="Q83" s="343">
        <f t="shared" si="56"/>
        <v>12259.132702660232</v>
      </c>
      <c r="R83" s="398">
        <f t="shared" si="77"/>
        <v>0.94628581263297817</v>
      </c>
      <c r="S83" s="288">
        <f t="shared" si="57"/>
        <v>9.3073436083408886E-2</v>
      </c>
      <c r="T83" s="288">
        <f t="shared" si="58"/>
        <v>0.28113703581991456</v>
      </c>
      <c r="U83" s="288">
        <v>0.26100000000000001</v>
      </c>
      <c r="V83" s="322">
        <v>0.28000000000000003</v>
      </c>
      <c r="W83" s="282">
        <f t="shared" si="59"/>
        <v>9.0244786944696287E-2</v>
      </c>
      <c r="X83" s="288">
        <f t="shared" si="60"/>
        <v>9.6122247781794276E-2</v>
      </c>
      <c r="Y83" s="288">
        <f t="shared" si="61"/>
        <v>2.2017745645744331E-2</v>
      </c>
      <c r="Z83" s="288">
        <f t="shared" si="78"/>
        <v>2.170444242973708E-2</v>
      </c>
      <c r="AA83" s="288">
        <f t="shared" si="62"/>
        <v>3.9982473436301895E-2</v>
      </c>
      <c r="AB83" s="288">
        <f t="shared" si="63"/>
        <v>8.0036264732547602E-2</v>
      </c>
      <c r="AC83" s="288">
        <v>0.33100000000000002</v>
      </c>
      <c r="AD83" s="288">
        <v>0.70299999999999996</v>
      </c>
      <c r="AE83" s="282">
        <f t="shared" si="64"/>
        <v>0.11745240253853127</v>
      </c>
      <c r="AF83" s="282">
        <f t="shared" si="65"/>
        <v>0.35477598860773357</v>
      </c>
      <c r="AG83" s="288">
        <v>0.372</v>
      </c>
      <c r="AH83" s="288">
        <f t="shared" si="66"/>
        <v>0.33106074342701725</v>
      </c>
      <c r="AI83" s="213">
        <v>36516</v>
      </c>
      <c r="AJ83" s="213"/>
      <c r="AK83" s="212">
        <v>25681</v>
      </c>
      <c r="AL83" s="212">
        <v>4409</v>
      </c>
      <c r="AM83" s="212">
        <v>110300</v>
      </c>
      <c r="AN83" s="212">
        <v>98268</v>
      </c>
      <c r="AO83" s="212">
        <f t="shared" si="67"/>
        <v>10266</v>
      </c>
      <c r="AP83" s="327">
        <f t="shared" si="68"/>
        <v>18789</v>
      </c>
      <c r="AQ83" s="212">
        <v>9954</v>
      </c>
      <c r="AR83" s="216">
        <v>2394</v>
      </c>
      <c r="AS83" s="37">
        <v>912.25901411960047</v>
      </c>
      <c r="AT83" s="327">
        <v>1752.5652231460042</v>
      </c>
      <c r="AU83" s="212">
        <v>1460</v>
      </c>
      <c r="AV83" s="213">
        <v>515</v>
      </c>
      <c r="AW83" s="212">
        <v>8828</v>
      </c>
      <c r="AX83" s="212">
        <f t="shared" si="69"/>
        <v>727</v>
      </c>
      <c r="AY83" s="212">
        <v>312</v>
      </c>
      <c r="AZ83" s="212">
        <v>706</v>
      </c>
      <c r="BA83" s="214">
        <v>126</v>
      </c>
      <c r="BB83" s="213">
        <v>33</v>
      </c>
      <c r="BC83" s="212">
        <f t="shared" si="70"/>
        <v>3510</v>
      </c>
      <c r="BD83" s="212">
        <v>885</v>
      </c>
      <c r="BE83" s="213">
        <v>179</v>
      </c>
      <c r="BF83" s="213">
        <v>1724</v>
      </c>
      <c r="BG83" s="212">
        <v>678</v>
      </c>
      <c r="BH83" s="212">
        <v>2783</v>
      </c>
      <c r="BI83" s="214">
        <f t="shared" si="71"/>
        <v>804</v>
      </c>
      <c r="BJ83" s="212">
        <v>1023</v>
      </c>
      <c r="BK83" s="215"/>
    </row>
    <row r="84" spans="1:63" x14ac:dyDescent="0.25">
      <c r="A84" s="85"/>
      <c r="B84" s="96">
        <v>1940</v>
      </c>
      <c r="C84" s="208">
        <v>29</v>
      </c>
      <c r="D84" s="208">
        <v>2896</v>
      </c>
      <c r="E84" s="209">
        <v>13743</v>
      </c>
      <c r="F84" s="302">
        <f t="shared" si="51"/>
        <v>13750.019420513212</v>
      </c>
      <c r="G84" s="363">
        <f t="shared" si="72"/>
        <v>1.0005107633350223</v>
      </c>
      <c r="H84" s="210">
        <f t="shared" si="79"/>
        <v>-2.4238330501422743E-3</v>
      </c>
      <c r="I84" s="308">
        <f t="shared" si="52"/>
        <v>12957.885705657342</v>
      </c>
      <c r="J84" s="372">
        <f t="shared" si="73"/>
        <v>0.94287169509258106</v>
      </c>
      <c r="K84" s="312">
        <f t="shared" si="53"/>
        <v>12704.844252076166</v>
      </c>
      <c r="L84" s="380">
        <f t="shared" si="74"/>
        <v>0.92445930670713572</v>
      </c>
      <c r="M84" s="314">
        <f t="shared" si="54"/>
        <v>13875.663484686256</v>
      </c>
      <c r="N84" s="382">
        <f t="shared" si="75"/>
        <v>1.0096531677716842</v>
      </c>
      <c r="O84" s="342">
        <f t="shared" si="55"/>
        <v>13095.149623663085</v>
      </c>
      <c r="P84" s="391">
        <f t="shared" si="76"/>
        <v>0.95285961024980603</v>
      </c>
      <c r="Q84" s="343">
        <f t="shared" si="56"/>
        <v>12941.411787824301</v>
      </c>
      <c r="R84" s="398">
        <f t="shared" si="77"/>
        <v>0.94167298172337199</v>
      </c>
      <c r="S84" s="288">
        <f t="shared" si="57"/>
        <v>8.9881085932241422E-2</v>
      </c>
      <c r="T84" s="288">
        <f t="shared" si="58"/>
        <v>0.25857172363936798</v>
      </c>
      <c r="U84" s="288">
        <v>0.26700000000000002</v>
      </c>
      <c r="V84" s="322">
        <v>0.28399999999999997</v>
      </c>
      <c r="W84" s="282">
        <f t="shared" si="59"/>
        <v>8.6668162441103883E-2</v>
      </c>
      <c r="X84" s="288">
        <f t="shared" si="60"/>
        <v>9.1397294226995759E-2</v>
      </c>
      <c r="Y84" s="288">
        <f t="shared" si="61"/>
        <v>2.2255499328720438E-2</v>
      </c>
      <c r="Z84" s="288">
        <f t="shared" si="78"/>
        <v>2.0982723805250167E-2</v>
      </c>
      <c r="AA84" s="288">
        <f t="shared" si="62"/>
        <v>4.4924093772591142E-2</v>
      </c>
      <c r="AB84" s="288">
        <f t="shared" si="63"/>
        <v>8.1211577294144049E-2</v>
      </c>
      <c r="AC84" s="288">
        <v>0.33400000000000002</v>
      </c>
      <c r="AD84" s="288">
        <v>0.72199999999999998</v>
      </c>
      <c r="AE84" s="282">
        <f t="shared" si="64"/>
        <v>0.12333856854386359</v>
      </c>
      <c r="AF84" s="282">
        <f t="shared" si="65"/>
        <v>0.35482288546937935</v>
      </c>
      <c r="AG84" s="288">
        <v>0.38800000000000001</v>
      </c>
      <c r="AH84" s="288">
        <f t="shared" si="66"/>
        <v>0.34760601301323762</v>
      </c>
      <c r="AI84" s="213">
        <v>38732</v>
      </c>
      <c r="AJ84" s="213"/>
      <c r="AK84" s="212">
        <v>26677</v>
      </c>
      <c r="AL84" s="212">
        <v>4625</v>
      </c>
      <c r="AM84" s="212">
        <v>111425</v>
      </c>
      <c r="AN84" s="212">
        <v>99806</v>
      </c>
      <c r="AO84" s="212">
        <f t="shared" si="67"/>
        <v>10015</v>
      </c>
      <c r="AP84" s="327">
        <f t="shared" si="68"/>
        <v>19207</v>
      </c>
      <c r="AQ84" s="212">
        <v>9657</v>
      </c>
      <c r="AR84" s="216">
        <v>2338</v>
      </c>
      <c r="AS84" s="37">
        <v>793.20218319219464</v>
      </c>
      <c r="AT84" s="327">
        <v>1720.1378917751601</v>
      </c>
      <c r="AU84" s="212">
        <v>1740</v>
      </c>
      <c r="AV84" s="213">
        <v>479</v>
      </c>
      <c r="AW84" s="212">
        <v>9049</v>
      </c>
      <c r="AX84" s="212">
        <f t="shared" si="69"/>
        <v>703</v>
      </c>
      <c r="AY84" s="212">
        <v>358</v>
      </c>
      <c r="AZ84" s="212">
        <v>656</v>
      </c>
      <c r="BA84" s="214">
        <v>143</v>
      </c>
      <c r="BB84" s="213">
        <v>51</v>
      </c>
      <c r="BC84" s="212">
        <f t="shared" si="70"/>
        <v>3540</v>
      </c>
      <c r="BD84" s="212">
        <v>953</v>
      </c>
      <c r="BE84" s="213">
        <v>173</v>
      </c>
      <c r="BF84" s="213">
        <v>1564</v>
      </c>
      <c r="BG84" s="212">
        <v>719</v>
      </c>
      <c r="BH84" s="212">
        <v>2837</v>
      </c>
      <c r="BI84" s="214">
        <f t="shared" si="71"/>
        <v>862</v>
      </c>
      <c r="BJ84" s="212">
        <v>1105</v>
      </c>
      <c r="BK84" s="215"/>
    </row>
    <row r="85" spans="1:63" x14ac:dyDescent="0.25">
      <c r="A85" s="85"/>
      <c r="B85" s="96">
        <v>1939</v>
      </c>
      <c r="C85" s="208">
        <v>30</v>
      </c>
      <c r="D85" s="208">
        <v>2840</v>
      </c>
      <c r="E85" s="209">
        <v>13804</v>
      </c>
      <c r="F85" s="302">
        <f t="shared" si="51"/>
        <v>13382.671498778325</v>
      </c>
      <c r="G85" s="362">
        <f t="shared" si="72"/>
        <v>0.96947779620242869</v>
      </c>
      <c r="H85" s="210">
        <f t="shared" si="79"/>
        <v>0.14835510606396998</v>
      </c>
      <c r="I85" s="308">
        <f t="shared" si="52"/>
        <v>13081.343594614436</v>
      </c>
      <c r="J85" s="372">
        <f t="shared" si="73"/>
        <v>0.94764876808276122</v>
      </c>
      <c r="K85" s="312">
        <f t="shared" si="53"/>
        <v>12791.177020600853</v>
      </c>
      <c r="L85" s="380">
        <f t="shared" si="74"/>
        <v>0.92662829763842747</v>
      </c>
      <c r="M85" s="314">
        <f t="shared" si="54"/>
        <v>13380.895873886717</v>
      </c>
      <c r="N85" s="383">
        <f t="shared" si="75"/>
        <v>0.96934916501642399</v>
      </c>
      <c r="O85" s="342">
        <f t="shared" si="55"/>
        <v>13293.811226514181</v>
      </c>
      <c r="P85" s="391">
        <f t="shared" si="76"/>
        <v>0.963040511917863</v>
      </c>
      <c r="Q85" s="343">
        <f t="shared" si="56"/>
        <v>13093.749175485289</v>
      </c>
      <c r="R85" s="398">
        <f t="shared" si="77"/>
        <v>0.94854746272712898</v>
      </c>
      <c r="S85" s="288">
        <f t="shared" si="57"/>
        <v>9.0978558497912254E-2</v>
      </c>
      <c r="T85" s="288">
        <f t="shared" si="58"/>
        <v>0.26140254580621552</v>
      </c>
      <c r="U85" s="288">
        <v>0.27400000000000002</v>
      </c>
      <c r="V85" s="322">
        <v>0.28999999999999998</v>
      </c>
      <c r="W85" s="282">
        <f t="shared" si="59"/>
        <v>8.7767336505135227E-2</v>
      </c>
      <c r="X85" s="288">
        <f t="shared" si="60"/>
        <v>9.2239734441569299E-2</v>
      </c>
      <c r="Y85" s="288">
        <f t="shared" si="61"/>
        <v>2.1354452547113097E-2</v>
      </c>
      <c r="Z85" s="288">
        <f t="shared" si="78"/>
        <v>2.1778089095490644E-2</v>
      </c>
      <c r="AA85" s="288">
        <f t="shared" si="62"/>
        <v>4.2421391045244256E-2</v>
      </c>
      <c r="AB85" s="288">
        <f t="shared" si="63"/>
        <v>7.733313926514869E-2</v>
      </c>
      <c r="AC85" s="288">
        <v>0.34200000000000003</v>
      </c>
      <c r="AD85" s="288">
        <v>0.73399999999999999</v>
      </c>
      <c r="AE85" s="282">
        <f t="shared" si="64"/>
        <v>0.12557424472604548</v>
      </c>
      <c r="AF85" s="282">
        <f t="shared" si="65"/>
        <v>0.36080399383151679</v>
      </c>
      <c r="AG85" s="288">
        <v>0.39300000000000002</v>
      </c>
      <c r="AH85" s="288">
        <f t="shared" si="66"/>
        <v>0.34804006295086737</v>
      </c>
      <c r="AI85" s="213">
        <v>38259</v>
      </c>
      <c r="AJ85" s="213"/>
      <c r="AK85" s="212">
        <v>26703</v>
      </c>
      <c r="AL85" s="212">
        <v>4577</v>
      </c>
      <c r="AM85" s="212">
        <v>109927</v>
      </c>
      <c r="AN85" s="212">
        <v>97413</v>
      </c>
      <c r="AO85" s="212">
        <f t="shared" si="67"/>
        <v>10001</v>
      </c>
      <c r="AP85" s="327">
        <f t="shared" si="68"/>
        <v>19448</v>
      </c>
      <c r="AQ85" s="212">
        <v>9648</v>
      </c>
      <c r="AR85" s="216">
        <v>2394</v>
      </c>
      <c r="AS85" s="37">
        <v>848.75577855316635</v>
      </c>
      <c r="AT85" s="327">
        <v>1756.8985475118516</v>
      </c>
      <c r="AU85" s="212">
        <v>1623</v>
      </c>
      <c r="AV85" s="213">
        <v>444</v>
      </c>
      <c r="AW85" s="212">
        <v>8501</v>
      </c>
      <c r="AX85" s="212">
        <f t="shared" si="69"/>
        <v>690</v>
      </c>
      <c r="AY85" s="212">
        <v>353</v>
      </c>
      <c r="AZ85" s="212">
        <v>603</v>
      </c>
      <c r="BA85" s="214">
        <v>163</v>
      </c>
      <c r="BB85" s="213">
        <v>49</v>
      </c>
      <c r="BC85" s="212">
        <f t="shared" si="70"/>
        <v>3529</v>
      </c>
      <c r="BD85" s="212">
        <v>960</v>
      </c>
      <c r="BE85" s="213">
        <v>197</v>
      </c>
      <c r="BF85" s="213">
        <v>2458</v>
      </c>
      <c r="BG85" s="212">
        <v>654</v>
      </c>
      <c r="BH85" s="212">
        <v>2839</v>
      </c>
      <c r="BI85" s="214">
        <f t="shared" si="71"/>
        <v>817</v>
      </c>
      <c r="BJ85" s="212">
        <v>1055</v>
      </c>
      <c r="BK85" s="215"/>
    </row>
    <row r="86" spans="1:63" x14ac:dyDescent="0.25">
      <c r="A86" s="85"/>
      <c r="B86" s="96">
        <v>1938</v>
      </c>
      <c r="C86" s="208">
        <v>30</v>
      </c>
      <c r="D86" s="208">
        <v>2926</v>
      </c>
      <c r="E86" s="209">
        <v>14519</v>
      </c>
      <c r="F86" s="302">
        <f t="shared" si="51"/>
        <v>14526.32396026443</v>
      </c>
      <c r="G86" s="363">
        <f t="shared" si="72"/>
        <v>1.0005044397179166</v>
      </c>
      <c r="H86" s="210">
        <f t="shared" si="79"/>
        <v>-2.5030622913294063E-3</v>
      </c>
      <c r="I86" s="308">
        <f t="shared" si="52"/>
        <v>13540.007008058796</v>
      </c>
      <c r="J86" s="372">
        <f t="shared" si="73"/>
        <v>0.93257159639498555</v>
      </c>
      <c r="K86" s="312">
        <f t="shared" si="53"/>
        <v>13270.79743287911</v>
      </c>
      <c r="L86" s="380">
        <f t="shared" si="74"/>
        <v>0.91402971505469455</v>
      </c>
      <c r="M86" s="314">
        <f t="shared" si="54"/>
        <v>14545.764406778218</v>
      </c>
      <c r="N86" s="382">
        <f t="shared" si="75"/>
        <v>1.0018434056600467</v>
      </c>
      <c r="O86" s="342">
        <f t="shared" si="55"/>
        <v>13689.018813308045</v>
      </c>
      <c r="P86" s="391">
        <f t="shared" si="76"/>
        <v>0.94283482425153553</v>
      </c>
      <c r="Q86" s="343">
        <f t="shared" si="56"/>
        <v>13479.23652827202</v>
      </c>
      <c r="R86" s="398">
        <f t="shared" si="77"/>
        <v>0.92838601338053728</v>
      </c>
      <c r="S86" s="288">
        <f t="shared" si="57"/>
        <v>9.3112323872029154E-2</v>
      </c>
      <c r="T86" s="288">
        <f t="shared" si="58"/>
        <v>0.26620979162451952</v>
      </c>
      <c r="U86" s="288">
        <v>0.27300000000000002</v>
      </c>
      <c r="V86" s="322">
        <v>0.34300000000000003</v>
      </c>
      <c r="W86" s="282">
        <f t="shared" si="59"/>
        <v>8.922932679975587E-2</v>
      </c>
      <c r="X86" s="288">
        <f t="shared" si="60"/>
        <v>0.10911895609953469</v>
      </c>
      <c r="Y86" s="288">
        <f t="shared" si="61"/>
        <v>1.9168521141007484E-2</v>
      </c>
      <c r="Z86" s="288">
        <f t="shared" si="78"/>
        <v>2.4244407688157301E-2</v>
      </c>
      <c r="AA86" s="288">
        <f t="shared" si="62"/>
        <v>4.2408456402994135E-2</v>
      </c>
      <c r="AB86" s="288">
        <f t="shared" si="63"/>
        <v>7.3723873798172607E-2</v>
      </c>
      <c r="AC86" s="288">
        <v>0.34200000000000003</v>
      </c>
      <c r="AD86" s="288">
        <v>0.73499999999999999</v>
      </c>
      <c r="AE86" s="282">
        <f t="shared" si="64"/>
        <v>0.12842194645178981</v>
      </c>
      <c r="AF86" s="282">
        <f t="shared" si="65"/>
        <v>0.36716063119563019</v>
      </c>
      <c r="AG86" s="288">
        <v>0.39300000000000002</v>
      </c>
      <c r="AH86" s="288">
        <f t="shared" si="66"/>
        <v>0.34977046976303988</v>
      </c>
      <c r="AI86" s="213">
        <v>39544</v>
      </c>
      <c r="AJ86" s="213"/>
      <c r="AK86" s="212">
        <v>27492</v>
      </c>
      <c r="AL86" s="212">
        <v>4671</v>
      </c>
      <c r="AM86" s="212">
        <v>113057</v>
      </c>
      <c r="AN86" s="212">
        <v>100681</v>
      </c>
      <c r="AO86" s="212">
        <f t="shared" si="67"/>
        <v>10527</v>
      </c>
      <c r="AP86" s="327">
        <f t="shared" si="68"/>
        <v>19969</v>
      </c>
      <c r="AQ86" s="212">
        <v>10088</v>
      </c>
      <c r="AR86" s="216">
        <v>2741</v>
      </c>
      <c r="AS86" s="37">
        <v>811.5847043628869</v>
      </c>
      <c r="AT86" s="327">
        <v>2097.0265198439151</v>
      </c>
      <c r="AU86" s="212">
        <v>1677</v>
      </c>
      <c r="AV86" s="213">
        <v>464</v>
      </c>
      <c r="AW86" s="212">
        <v>8335</v>
      </c>
      <c r="AX86" s="212">
        <f t="shared" si="69"/>
        <v>722</v>
      </c>
      <c r="AY86" s="212">
        <v>439</v>
      </c>
      <c r="AZ86" s="212">
        <v>574</v>
      </c>
      <c r="BA86" s="214">
        <v>144</v>
      </c>
      <c r="BB86" s="213">
        <v>45</v>
      </c>
      <c r="BC86" s="212">
        <f t="shared" si="70"/>
        <v>4315</v>
      </c>
      <c r="BD86" s="212">
        <v>1228</v>
      </c>
      <c r="BE86" s="213">
        <v>213</v>
      </c>
      <c r="BF86" s="213">
        <v>1799</v>
      </c>
      <c r="BG86" s="212">
        <v>614</v>
      </c>
      <c r="BH86" s="212">
        <v>3593</v>
      </c>
      <c r="BI86" s="214">
        <f t="shared" si="71"/>
        <v>758</v>
      </c>
      <c r="BJ86" s="212">
        <v>1175</v>
      </c>
      <c r="BK86" s="215"/>
    </row>
    <row r="87" spans="1:63" x14ac:dyDescent="0.25">
      <c r="A87" s="85"/>
      <c r="B87" s="96">
        <v>1937</v>
      </c>
      <c r="C87" s="208">
        <v>30</v>
      </c>
      <c r="D87" s="208">
        <v>2963</v>
      </c>
      <c r="E87" s="209">
        <v>14831</v>
      </c>
      <c r="F87" s="302">
        <f t="shared" si="51"/>
        <v>14781.389543856079</v>
      </c>
      <c r="G87" s="363">
        <f t="shared" si="72"/>
        <v>0.99665494867885374</v>
      </c>
      <c r="H87" s="210">
        <f t="shared" si="79"/>
        <v>1.6743319657077489E-2</v>
      </c>
      <c r="I87" s="308">
        <f t="shared" si="52"/>
        <v>13919.225285338731</v>
      </c>
      <c r="J87" s="372">
        <f t="shared" si="73"/>
        <v>0.93852237106997038</v>
      </c>
      <c r="K87" s="312">
        <f t="shared" si="53"/>
        <v>13632.910401058783</v>
      </c>
      <c r="L87" s="380">
        <f t="shared" si="74"/>
        <v>0.91921720727252265</v>
      </c>
      <c r="M87" s="314">
        <f t="shared" si="54"/>
        <v>14792.887990272908</v>
      </c>
      <c r="N87" s="382">
        <f t="shared" si="75"/>
        <v>0.99743024679879355</v>
      </c>
      <c r="O87" s="342">
        <f t="shared" si="55"/>
        <v>14088.430554097955</v>
      </c>
      <c r="P87" s="391">
        <f t="shared" si="76"/>
        <v>0.94993126249733362</v>
      </c>
      <c r="Q87" s="343">
        <f t="shared" si="56"/>
        <v>13826.503581167264</v>
      </c>
      <c r="R87" s="398">
        <f t="shared" si="77"/>
        <v>0.93227048622259212</v>
      </c>
      <c r="S87" s="288">
        <f t="shared" si="57"/>
        <v>8.9680536021594606E-2</v>
      </c>
      <c r="T87" s="288">
        <f t="shared" si="58"/>
        <v>0.25198203284160919</v>
      </c>
      <c r="U87" s="288">
        <v>0.27700000000000002</v>
      </c>
      <c r="V87" s="322">
        <v>0.35199999999999998</v>
      </c>
      <c r="W87" s="282">
        <f t="shared" si="59"/>
        <v>8.5976605837184319E-2</v>
      </c>
      <c r="X87" s="288">
        <f t="shared" si="60"/>
        <v>0.10753295206303233</v>
      </c>
      <c r="Y87" s="288">
        <f t="shared" si="61"/>
        <v>2.2311676198424193E-2</v>
      </c>
      <c r="Z87" s="288">
        <f t="shared" si="78"/>
        <v>2.3359220078097018E-2</v>
      </c>
      <c r="AA87" s="288">
        <f t="shared" si="62"/>
        <v>4.0499742274367347E-2</v>
      </c>
      <c r="AB87" s="288">
        <f t="shared" si="63"/>
        <v>7.8629895259144073E-2</v>
      </c>
      <c r="AC87" s="288">
        <v>0.34300000000000003</v>
      </c>
      <c r="AD87" s="288">
        <v>0.74099999999999999</v>
      </c>
      <c r="AE87" s="282">
        <f t="shared" si="64"/>
        <v>0.12955893529478568</v>
      </c>
      <c r="AF87" s="282">
        <f t="shared" si="65"/>
        <v>0.3640313198006922</v>
      </c>
      <c r="AG87" s="288">
        <v>0.39800000000000002</v>
      </c>
      <c r="AH87" s="288">
        <f t="shared" si="66"/>
        <v>0.35590051802608474</v>
      </c>
      <c r="AI87" s="213">
        <v>40741</v>
      </c>
      <c r="AJ87" s="213"/>
      <c r="AK87" s="212">
        <v>28299</v>
      </c>
      <c r="AL87" s="212">
        <v>4934</v>
      </c>
      <c r="AM87" s="212">
        <v>114473</v>
      </c>
      <c r="AN87" s="212">
        <v>102310</v>
      </c>
      <c r="AO87" s="212">
        <f t="shared" si="67"/>
        <v>10266</v>
      </c>
      <c r="AP87" s="327">
        <f t="shared" si="68"/>
        <v>20436</v>
      </c>
      <c r="AQ87" s="212">
        <v>9842</v>
      </c>
      <c r="AR87" s="216">
        <v>2674</v>
      </c>
      <c r="AS87" s="37">
        <v>850.2198086118326</v>
      </c>
      <c r="AT87" s="327">
        <v>2022.1074270786846</v>
      </c>
      <c r="AU87" s="212">
        <v>1650</v>
      </c>
      <c r="AV87" s="213">
        <v>452</v>
      </c>
      <c r="AW87" s="212">
        <v>9001</v>
      </c>
      <c r="AX87" s="212">
        <f t="shared" si="69"/>
        <v>719</v>
      </c>
      <c r="AY87" s="212">
        <v>424</v>
      </c>
      <c r="AZ87" s="212">
        <v>594</v>
      </c>
      <c r="BA87" s="214">
        <v>173</v>
      </c>
      <c r="BB87" s="213">
        <v>44</v>
      </c>
      <c r="BC87" s="212">
        <f t="shared" si="70"/>
        <v>4381</v>
      </c>
      <c r="BD87" s="212">
        <v>1338</v>
      </c>
      <c r="BE87" s="213">
        <v>223</v>
      </c>
      <c r="BF87" s="213">
        <v>1854</v>
      </c>
      <c r="BG87" s="212">
        <v>736</v>
      </c>
      <c r="BH87" s="212">
        <v>3662</v>
      </c>
      <c r="BI87" s="214">
        <f t="shared" si="71"/>
        <v>909</v>
      </c>
      <c r="BJ87" s="212">
        <v>1279</v>
      </c>
      <c r="BK87" s="215"/>
    </row>
    <row r="88" spans="1:63" x14ac:dyDescent="0.25">
      <c r="A88" s="85"/>
      <c r="B88" s="96">
        <v>1936</v>
      </c>
      <c r="C88" s="208">
        <v>23</v>
      </c>
      <c r="D88" s="208">
        <v>2784</v>
      </c>
      <c r="E88" s="209">
        <v>14635</v>
      </c>
      <c r="F88" s="302">
        <f t="shared" si="51"/>
        <v>14409.741772544801</v>
      </c>
      <c r="G88" s="363">
        <f t="shared" si="72"/>
        <v>0.9846082523091767</v>
      </c>
      <c r="H88" s="210">
        <f t="shared" si="79"/>
        <v>8.0911719631896098E-2</v>
      </c>
      <c r="I88" s="308">
        <f t="shared" si="52"/>
        <v>13796.157570581283</v>
      </c>
      <c r="J88" s="372">
        <f t="shared" si="73"/>
        <v>0.94268244418047709</v>
      </c>
      <c r="K88" s="312">
        <f t="shared" si="53"/>
        <v>13455.879586661584</v>
      </c>
      <c r="L88" s="380">
        <f t="shared" si="74"/>
        <v>0.91943147158603233</v>
      </c>
      <c r="M88" s="314">
        <f t="shared" si="54"/>
        <v>14502.924215649806</v>
      </c>
      <c r="N88" s="382">
        <f t="shared" si="75"/>
        <v>0.99097534784077934</v>
      </c>
      <c r="O88" s="342">
        <f t="shared" si="55"/>
        <v>14021.940623162192</v>
      </c>
      <c r="P88" s="391">
        <f t="shared" si="76"/>
        <v>0.9581100528296681</v>
      </c>
      <c r="Q88" s="343">
        <f t="shared" si="56"/>
        <v>13684.907208022427</v>
      </c>
      <c r="R88" s="398">
        <f t="shared" si="77"/>
        <v>0.93508077950272817</v>
      </c>
      <c r="S88" s="288">
        <f t="shared" si="57"/>
        <v>9.037308400313486E-2</v>
      </c>
      <c r="T88" s="288">
        <f t="shared" si="58"/>
        <v>0.2501765893037336</v>
      </c>
      <c r="U88" s="288">
        <v>0.28399999999999997</v>
      </c>
      <c r="V88" s="322">
        <v>0.33700000000000002</v>
      </c>
      <c r="W88" s="282">
        <f t="shared" si="59"/>
        <v>8.6026208832267123E-2</v>
      </c>
      <c r="X88" s="288">
        <f t="shared" si="60"/>
        <v>0.10607971745711403</v>
      </c>
      <c r="Y88" s="288">
        <f t="shared" si="61"/>
        <v>2.1417759838546921E-2</v>
      </c>
      <c r="Z88" s="288">
        <f t="shared" si="78"/>
        <v>2.3793901616636595E-2</v>
      </c>
      <c r="AA88" s="288">
        <f t="shared" si="62"/>
        <v>3.9076690211907163E-2</v>
      </c>
      <c r="AB88" s="288">
        <f t="shared" si="63"/>
        <v>7.5045109081961839E-2</v>
      </c>
      <c r="AC88" s="288">
        <v>0.35</v>
      </c>
      <c r="AD88" s="288">
        <v>0.754</v>
      </c>
      <c r="AE88" s="282">
        <f t="shared" si="64"/>
        <v>0.13336796252756666</v>
      </c>
      <c r="AF88" s="282">
        <f t="shared" si="65"/>
        <v>0.36919778002018161</v>
      </c>
      <c r="AG88" s="288">
        <v>0.40400000000000003</v>
      </c>
      <c r="AH88" s="288">
        <f t="shared" si="66"/>
        <v>0.36123717352871487</v>
      </c>
      <c r="AI88" s="213">
        <v>39640</v>
      </c>
      <c r="AJ88" s="213"/>
      <c r="AK88" s="212">
        <v>27848</v>
      </c>
      <c r="AL88" s="212">
        <v>4923</v>
      </c>
      <c r="AM88" s="212">
        <v>109734</v>
      </c>
      <c r="AN88" s="212">
        <v>98011</v>
      </c>
      <c r="AO88" s="212">
        <f t="shared" si="67"/>
        <v>9917</v>
      </c>
      <c r="AP88" s="327">
        <f t="shared" si="68"/>
        <v>20265</v>
      </c>
      <c r="AQ88" s="212">
        <v>9440</v>
      </c>
      <c r="AR88" s="216">
        <v>2611</v>
      </c>
      <c r="AS88" s="37">
        <v>860.77671073778527</v>
      </c>
      <c r="AT88" s="327">
        <v>1880.9464187852861</v>
      </c>
      <c r="AU88" s="212">
        <v>1549</v>
      </c>
      <c r="AV88" s="213">
        <v>569</v>
      </c>
      <c r="AW88" s="212">
        <v>8235</v>
      </c>
      <c r="AX88" s="212">
        <f t="shared" si="69"/>
        <v>791</v>
      </c>
      <c r="AY88" s="212">
        <v>477</v>
      </c>
      <c r="AZ88" s="212">
        <v>562</v>
      </c>
      <c r="BA88" s="214">
        <v>176</v>
      </c>
      <c r="BB88" s="213">
        <v>41</v>
      </c>
      <c r="BC88" s="212">
        <f t="shared" si="70"/>
        <v>4205</v>
      </c>
      <c r="BD88" s="212">
        <v>1131</v>
      </c>
      <c r="BE88" s="213">
        <v>181</v>
      </c>
      <c r="BF88" s="213">
        <v>1761</v>
      </c>
      <c r="BG88" s="212">
        <v>673</v>
      </c>
      <c r="BH88" s="212">
        <v>3414</v>
      </c>
      <c r="BI88" s="214">
        <f t="shared" si="71"/>
        <v>849</v>
      </c>
      <c r="BJ88" s="212">
        <v>1111</v>
      </c>
      <c r="BK88" s="215"/>
    </row>
    <row r="89" spans="1:63" x14ac:dyDescent="0.25">
      <c r="A89" s="85"/>
      <c r="B89" s="96">
        <v>1935</v>
      </c>
      <c r="C89" s="208">
        <v>24</v>
      </c>
      <c r="D89" s="208">
        <v>2830</v>
      </c>
      <c r="E89" s="209">
        <v>14251</v>
      </c>
      <c r="F89" s="302">
        <f t="shared" si="51"/>
        <v>14322.112113988913</v>
      </c>
      <c r="G89" s="363">
        <f t="shared" si="72"/>
        <v>1.0049899736151087</v>
      </c>
      <c r="H89" s="210">
        <f>(F89-E89)/D89</f>
        <v>2.5127955473114073E-2</v>
      </c>
      <c r="I89" s="308">
        <f t="shared" si="52"/>
        <v>13532.942901268383</v>
      </c>
      <c r="J89" s="372">
        <f t="shared" si="73"/>
        <v>0.94961356404942687</v>
      </c>
      <c r="K89" s="312">
        <f t="shared" si="53"/>
        <v>13192.136419447768</v>
      </c>
      <c r="L89" s="380">
        <f t="shared" si="74"/>
        <v>0.92569899792630472</v>
      </c>
      <c r="M89" s="314">
        <f t="shared" si="54"/>
        <v>14341.877440735507</v>
      </c>
      <c r="N89" s="382">
        <f t="shared" si="75"/>
        <v>1.0063769167592103</v>
      </c>
      <c r="O89" s="342">
        <f t="shared" si="55"/>
        <v>13733.991538623852</v>
      </c>
      <c r="P89" s="390">
        <f t="shared" si="76"/>
        <v>0.96372125034200073</v>
      </c>
      <c r="Q89" s="343">
        <f t="shared" si="56"/>
        <v>13473.603258100442</v>
      </c>
      <c r="R89" s="398">
        <f t="shared" si="77"/>
        <v>0.94544967076699471</v>
      </c>
      <c r="S89" s="288">
        <f t="shared" si="57"/>
        <v>8.5893842119540639E-2</v>
      </c>
      <c r="T89" s="288">
        <f t="shared" si="58"/>
        <v>0.23979501678741827</v>
      </c>
      <c r="U89" s="288">
        <v>0.28000000000000003</v>
      </c>
      <c r="V89" s="322">
        <v>0.34</v>
      </c>
      <c r="W89" s="282">
        <f t="shared" si="59"/>
        <v>8.17705036621756E-2</v>
      </c>
      <c r="X89" s="288">
        <f t="shared" si="60"/>
        <v>0.10509176280513972</v>
      </c>
      <c r="Y89" s="288">
        <f t="shared" si="61"/>
        <v>2.0700275162194231E-2</v>
      </c>
      <c r="Z89" s="288">
        <f t="shared" si="78"/>
        <v>2.2244325888416676E-2</v>
      </c>
      <c r="AA89" s="288">
        <f t="shared" si="62"/>
        <v>3.8674172620099465E-2</v>
      </c>
      <c r="AB89" s="288">
        <f t="shared" si="63"/>
        <v>7.2375440817433759E-2</v>
      </c>
      <c r="AC89" s="288">
        <v>0.34300000000000003</v>
      </c>
      <c r="AD89" s="288">
        <v>0.74299999999999999</v>
      </c>
      <c r="AE89" s="282">
        <f t="shared" si="64"/>
        <v>0.12886336920155531</v>
      </c>
      <c r="AF89" s="282">
        <f t="shared" si="65"/>
        <v>0.35975563577613412</v>
      </c>
      <c r="AG89" s="288">
        <v>0.4</v>
      </c>
      <c r="AH89" s="288">
        <f t="shared" si="66"/>
        <v>0.35819694366579258</v>
      </c>
      <c r="AI89" s="213">
        <v>39613</v>
      </c>
      <c r="AJ89" s="213"/>
      <c r="AK89" s="212">
        <v>27747</v>
      </c>
      <c r="AL89" s="212">
        <v>4914</v>
      </c>
      <c r="AM89" s="212">
        <v>110590</v>
      </c>
      <c r="AN89" s="212">
        <v>99127</v>
      </c>
      <c r="AO89" s="212">
        <f t="shared" si="67"/>
        <v>9499</v>
      </c>
      <c r="AP89" s="327">
        <f t="shared" si="68"/>
        <v>20123</v>
      </c>
      <c r="AQ89" s="212">
        <v>9043</v>
      </c>
      <c r="AR89" s="216">
        <v>2460</v>
      </c>
      <c r="AS89" s="37">
        <v>935.36927039448005</v>
      </c>
      <c r="AT89" s="327">
        <v>1837.7064106635571</v>
      </c>
      <c r="AU89" s="212">
        <v>1532</v>
      </c>
      <c r="AV89" s="213">
        <v>439</v>
      </c>
      <c r="AW89" s="212">
        <v>8004</v>
      </c>
      <c r="AX89" s="212">
        <f t="shared" si="69"/>
        <v>659</v>
      </c>
      <c r="AY89" s="212">
        <v>456</v>
      </c>
      <c r="AZ89" s="212">
        <v>498</v>
      </c>
      <c r="BA89" s="214">
        <v>173</v>
      </c>
      <c r="BB89" s="213">
        <v>37</v>
      </c>
      <c r="BC89" s="212">
        <f t="shared" si="70"/>
        <v>4163</v>
      </c>
      <c r="BD89" s="212">
        <v>1168</v>
      </c>
      <c r="BE89" s="213">
        <v>183</v>
      </c>
      <c r="BF89" s="213">
        <v>1922</v>
      </c>
      <c r="BG89" s="212">
        <v>647</v>
      </c>
      <c r="BH89" s="212">
        <v>3504</v>
      </c>
      <c r="BI89" s="214">
        <f t="shared" si="71"/>
        <v>820</v>
      </c>
      <c r="BJ89" s="212">
        <v>1178</v>
      </c>
      <c r="BK89" s="215"/>
    </row>
    <row r="90" spans="1:63" x14ac:dyDescent="0.25">
      <c r="A90" s="85"/>
      <c r="B90" s="96">
        <v>1934</v>
      </c>
      <c r="C90" s="208">
        <v>24</v>
      </c>
      <c r="D90" s="208">
        <v>2746</v>
      </c>
      <c r="E90" s="209">
        <v>13445</v>
      </c>
      <c r="F90" s="302">
        <f t="shared" si="51"/>
        <v>13260.528452590386</v>
      </c>
      <c r="G90" s="363">
        <f t="shared" si="72"/>
        <v>0.98627954277355045</v>
      </c>
      <c r="H90" s="210">
        <f t="shared" ref="H90:H95" si="80">(E90-F90)/D90</f>
        <v>6.717827655120677E-2</v>
      </c>
      <c r="I90" s="308">
        <f t="shared" si="52"/>
        <v>12782.611525348488</v>
      </c>
      <c r="J90" s="372">
        <f t="shared" si="73"/>
        <v>0.95073347157668187</v>
      </c>
      <c r="K90" s="312">
        <f t="shared" si="53"/>
        <v>12457.884137306628</v>
      </c>
      <c r="L90" s="380">
        <f t="shared" si="74"/>
        <v>0.92658119280822815</v>
      </c>
      <c r="M90" s="314">
        <f t="shared" si="54"/>
        <v>13439.814731643675</v>
      </c>
      <c r="N90" s="382">
        <f t="shared" si="75"/>
        <v>0.99961433481916517</v>
      </c>
      <c r="O90" s="342">
        <f t="shared" si="55"/>
        <v>12982.390578970235</v>
      </c>
      <c r="P90" s="390">
        <f t="shared" si="76"/>
        <v>0.96559245659875304</v>
      </c>
      <c r="Q90" s="343">
        <f t="shared" si="56"/>
        <v>12734.75109046642</v>
      </c>
      <c r="R90" s="398">
        <f t="shared" si="77"/>
        <v>0.94717375161520412</v>
      </c>
      <c r="S90" s="288">
        <f t="shared" si="57"/>
        <v>8.5029062943104236E-2</v>
      </c>
      <c r="T90" s="288">
        <f t="shared" si="58"/>
        <v>0.24083087316152024</v>
      </c>
      <c r="U90" s="288">
        <v>0.27800000000000002</v>
      </c>
      <c r="V90" s="322">
        <v>0.33</v>
      </c>
      <c r="W90" s="282">
        <f t="shared" si="59"/>
        <v>8.1432582423257863E-2</v>
      </c>
      <c r="X90" s="288">
        <f t="shared" si="60"/>
        <v>0.10210377935583394</v>
      </c>
      <c r="Y90" s="288">
        <f t="shared" si="61"/>
        <v>2.0452671613606744E-2</v>
      </c>
      <c r="Z90" s="288">
        <f t="shared" si="78"/>
        <v>2.323157390626614E-2</v>
      </c>
      <c r="AA90" s="288">
        <f t="shared" si="62"/>
        <v>3.8006329955583923E-2</v>
      </c>
      <c r="AB90" s="288">
        <f t="shared" si="63"/>
        <v>7.9178913168001658E-2</v>
      </c>
      <c r="AC90" s="288">
        <v>0.34100000000000003</v>
      </c>
      <c r="AD90" s="288">
        <v>0.73399999999999999</v>
      </c>
      <c r="AE90" s="282">
        <f t="shared" si="64"/>
        <v>0.12625242973716583</v>
      </c>
      <c r="AF90" s="282">
        <f t="shared" si="65"/>
        <v>0.3575892975877018</v>
      </c>
      <c r="AG90" s="288">
        <v>0.39300000000000002</v>
      </c>
      <c r="AH90" s="288">
        <f t="shared" si="66"/>
        <v>0.35306545970157666</v>
      </c>
      <c r="AI90" s="213">
        <v>37599</v>
      </c>
      <c r="AJ90" s="213"/>
      <c r="AK90" s="212">
        <v>26622</v>
      </c>
      <c r="AL90" s="212">
        <v>4692</v>
      </c>
      <c r="AM90" s="212">
        <v>106493</v>
      </c>
      <c r="AN90" s="212">
        <v>95631</v>
      </c>
      <c r="AO90" s="212">
        <f t="shared" si="67"/>
        <v>9055</v>
      </c>
      <c r="AP90" s="327">
        <f t="shared" si="68"/>
        <v>19502</v>
      </c>
      <c r="AQ90" s="212">
        <v>8672</v>
      </c>
      <c r="AR90" s="216">
        <v>2474</v>
      </c>
      <c r="AS90" s="37">
        <v>841.23574809293541</v>
      </c>
      <c r="AT90" s="327">
        <v>1709.3787468323596</v>
      </c>
      <c r="AU90" s="212">
        <v>1429</v>
      </c>
      <c r="AV90" s="213">
        <v>441</v>
      </c>
      <c r="AW90" s="212">
        <v>8432</v>
      </c>
      <c r="AX90" s="212">
        <f t="shared" si="69"/>
        <v>660</v>
      </c>
      <c r="AY90" s="212">
        <v>383</v>
      </c>
      <c r="AZ90" s="212">
        <v>479</v>
      </c>
      <c r="BA90" s="214">
        <v>168</v>
      </c>
      <c r="BB90" s="213">
        <v>41</v>
      </c>
      <c r="BC90" s="212">
        <f t="shared" si="70"/>
        <v>3839</v>
      </c>
      <c r="BD90" s="212">
        <v>1080</v>
      </c>
      <c r="BE90" s="213">
        <v>178</v>
      </c>
      <c r="BF90" s="213">
        <v>1765</v>
      </c>
      <c r="BG90" s="212">
        <v>601</v>
      </c>
      <c r="BH90" s="212">
        <v>3179</v>
      </c>
      <c r="BI90" s="214">
        <f t="shared" si="71"/>
        <v>769</v>
      </c>
      <c r="BJ90" s="212">
        <v>999</v>
      </c>
      <c r="BK90" s="215"/>
    </row>
    <row r="91" spans="1:63" x14ac:dyDescent="0.25">
      <c r="A91" s="85"/>
      <c r="B91" s="96">
        <v>1933</v>
      </c>
      <c r="C91" s="208">
        <v>25</v>
      </c>
      <c r="D91" s="208">
        <v>2734</v>
      </c>
      <c r="E91" s="209">
        <v>12448</v>
      </c>
      <c r="F91" s="302">
        <f t="shared" si="51"/>
        <v>12353.811177768333</v>
      </c>
      <c r="G91" s="363">
        <f t="shared" si="72"/>
        <v>0.99243341723717327</v>
      </c>
      <c r="H91" s="210">
        <f t="shared" si="80"/>
        <v>3.4450922542672478E-2</v>
      </c>
      <c r="I91" s="308">
        <f t="shared" si="52"/>
        <v>11710.158757394833</v>
      </c>
      <c r="J91" s="372">
        <f t="shared" si="73"/>
        <v>0.94072612125601163</v>
      </c>
      <c r="K91" s="312">
        <f t="shared" si="53"/>
        <v>11461.893111543804</v>
      </c>
      <c r="L91" s="380">
        <f t="shared" si="74"/>
        <v>0.92078190163430307</v>
      </c>
      <c r="M91" s="314">
        <f t="shared" si="54"/>
        <v>12439.936354056294</v>
      </c>
      <c r="N91" s="382">
        <f t="shared" si="75"/>
        <v>0.9993522135327999</v>
      </c>
      <c r="O91" s="342">
        <f t="shared" si="55"/>
        <v>11847.686117854801</v>
      </c>
      <c r="P91" s="391">
        <f t="shared" si="76"/>
        <v>0.95177427039321982</v>
      </c>
      <c r="Q91" s="343">
        <f t="shared" si="56"/>
        <v>11729.021268428054</v>
      </c>
      <c r="R91" s="398">
        <f t="shared" si="77"/>
        <v>0.94224142580559556</v>
      </c>
      <c r="S91" s="288">
        <f t="shared" si="57"/>
        <v>8.0217765151875037E-2</v>
      </c>
      <c r="T91" s="288">
        <f t="shared" si="58"/>
        <v>0.23618765211066664</v>
      </c>
      <c r="U91" s="288">
        <v>0.27</v>
      </c>
      <c r="V91" s="322">
        <v>0.318</v>
      </c>
      <c r="W91" s="282">
        <f t="shared" si="59"/>
        <v>7.6198800961511048E-2</v>
      </c>
      <c r="X91" s="288">
        <f t="shared" si="60"/>
        <v>0.10742160181273953</v>
      </c>
      <c r="Y91" s="288">
        <f t="shared" si="61"/>
        <v>2.4589476039947409E-2</v>
      </c>
      <c r="Z91" s="288">
        <f t="shared" si="78"/>
        <v>2.3382200644174404E-2</v>
      </c>
      <c r="AA91" s="288">
        <f t="shared" si="62"/>
        <v>3.2925839930623549E-2</v>
      </c>
      <c r="AB91" s="288">
        <f t="shared" si="63"/>
        <v>7.0726168872504769E-2</v>
      </c>
      <c r="AC91" s="288">
        <v>0.33</v>
      </c>
      <c r="AD91" s="288">
        <v>0.70699999999999996</v>
      </c>
      <c r="AE91" s="282">
        <f t="shared" si="64"/>
        <v>0.11826966014574683</v>
      </c>
      <c r="AF91" s="282">
        <f t="shared" si="65"/>
        <v>0.34822502587629733</v>
      </c>
      <c r="AG91" s="288">
        <v>0.377</v>
      </c>
      <c r="AH91" s="288">
        <f t="shared" si="66"/>
        <v>0.33963572792657554</v>
      </c>
      <c r="AI91" s="213">
        <v>35747</v>
      </c>
      <c r="AJ91" s="213"/>
      <c r="AK91" s="212">
        <v>25580</v>
      </c>
      <c r="AL91" s="212">
        <v>4360</v>
      </c>
      <c r="AM91" s="212">
        <v>105251</v>
      </c>
      <c r="AN91" s="212">
        <v>94761</v>
      </c>
      <c r="AO91" s="212">
        <f t="shared" si="67"/>
        <v>8443</v>
      </c>
      <c r="AP91" s="327">
        <f t="shared" si="68"/>
        <v>18905</v>
      </c>
      <c r="AQ91" s="212">
        <v>8020</v>
      </c>
      <c r="AR91" s="216">
        <v>2461</v>
      </c>
      <c r="AS91" s="37">
        <v>900.5454856105863</v>
      </c>
      <c r="AT91" s="327">
        <v>1796.1042195888185</v>
      </c>
      <c r="AU91" s="212">
        <v>1177</v>
      </c>
      <c r="AV91" s="213">
        <v>406</v>
      </c>
      <c r="AW91" s="212">
        <v>7444</v>
      </c>
      <c r="AX91" s="212">
        <f t="shared" si="69"/>
        <v>581</v>
      </c>
      <c r="AY91" s="212">
        <v>423</v>
      </c>
      <c r="AZ91" s="212">
        <v>358</v>
      </c>
      <c r="BA91" s="214">
        <v>155</v>
      </c>
      <c r="BB91" s="213">
        <v>35</v>
      </c>
      <c r="BC91" s="212">
        <f t="shared" si="70"/>
        <v>3840</v>
      </c>
      <c r="BD91" s="212">
        <v>1056</v>
      </c>
      <c r="BE91" s="213">
        <v>140</v>
      </c>
      <c r="BF91" s="213">
        <v>1983</v>
      </c>
      <c r="BG91" s="212">
        <v>724</v>
      </c>
      <c r="BH91" s="212">
        <v>3259</v>
      </c>
      <c r="BI91" s="214">
        <f t="shared" si="71"/>
        <v>879</v>
      </c>
      <c r="BJ91" s="212">
        <v>1138</v>
      </c>
      <c r="BK91" s="215"/>
    </row>
    <row r="92" spans="1:63" x14ac:dyDescent="0.25">
      <c r="A92" s="85"/>
      <c r="B92" s="96">
        <v>1932</v>
      </c>
      <c r="C92" s="208">
        <v>34</v>
      </c>
      <c r="D92" s="208">
        <v>3049</v>
      </c>
      <c r="E92" s="209">
        <v>14791</v>
      </c>
      <c r="F92" s="302">
        <f t="shared" si="51"/>
        <v>14706.072958771256</v>
      </c>
      <c r="G92" s="363">
        <f t="shared" si="72"/>
        <v>0.99425819476514476</v>
      </c>
      <c r="H92" s="210">
        <f t="shared" si="80"/>
        <v>2.7854064030417909E-2</v>
      </c>
      <c r="I92" s="308">
        <f t="shared" si="52"/>
        <v>13797.767759722583</v>
      </c>
      <c r="J92" s="372">
        <f t="shared" si="73"/>
        <v>0.93284887835322716</v>
      </c>
      <c r="K92" s="312">
        <f t="shared" si="53"/>
        <v>13448.963283546942</v>
      </c>
      <c r="L92" s="380">
        <f t="shared" si="74"/>
        <v>0.90926666780791976</v>
      </c>
      <c r="M92" s="314">
        <f t="shared" si="54"/>
        <v>14831.560654232246</v>
      </c>
      <c r="N92" s="382">
        <f t="shared" si="75"/>
        <v>1.0027422523312992</v>
      </c>
      <c r="O92" s="342">
        <f t="shared" si="55"/>
        <v>13975.845413455281</v>
      </c>
      <c r="P92" s="391">
        <f t="shared" si="76"/>
        <v>0.94488847362959105</v>
      </c>
      <c r="Q92" s="343">
        <f t="shared" si="56"/>
        <v>13743.92116704768</v>
      </c>
      <c r="R92" s="398">
        <f t="shared" si="77"/>
        <v>0.92920838124857552</v>
      </c>
      <c r="S92" s="288">
        <f t="shared" si="57"/>
        <v>8.0299658552329831E-2</v>
      </c>
      <c r="T92" s="288">
        <f t="shared" si="58"/>
        <v>0.22786762756393261</v>
      </c>
      <c r="U92" s="288">
        <v>0.27500000000000002</v>
      </c>
      <c r="V92" s="322">
        <v>0.32400000000000001</v>
      </c>
      <c r="W92" s="282">
        <f t="shared" si="59"/>
        <v>7.6562420371345571E-2</v>
      </c>
      <c r="X92" s="288">
        <f t="shared" si="60"/>
        <v>9.7592132854491545E-2</v>
      </c>
      <c r="Y92" s="288">
        <f t="shared" si="61"/>
        <v>2.2921738292077418E-2</v>
      </c>
      <c r="Z92" s="288">
        <f t="shared" si="78"/>
        <v>2.1514600710075254E-2</v>
      </c>
      <c r="AA92" s="288">
        <f t="shared" si="62"/>
        <v>3.5382872568632651E-2</v>
      </c>
      <c r="AB92" s="288">
        <f t="shared" si="63"/>
        <v>6.6913550885895318E-2</v>
      </c>
      <c r="AC92" s="288">
        <v>0.33400000000000002</v>
      </c>
      <c r="AD92" s="288">
        <v>0.72499999999999998</v>
      </c>
      <c r="AE92" s="282">
        <f t="shared" si="64"/>
        <v>0.1256306589430411</v>
      </c>
      <c r="AF92" s="282">
        <f t="shared" si="65"/>
        <v>0.35650413362578032</v>
      </c>
      <c r="AG92" s="288">
        <v>0.39100000000000001</v>
      </c>
      <c r="AH92" s="288">
        <f t="shared" si="66"/>
        <v>0.35239607929739925</v>
      </c>
      <c r="AI92" s="213">
        <v>41489</v>
      </c>
      <c r="AJ92" s="213"/>
      <c r="AK92" s="212">
        <v>29163</v>
      </c>
      <c r="AL92" s="212">
        <v>5266</v>
      </c>
      <c r="AM92" s="212">
        <v>117734</v>
      </c>
      <c r="AN92" s="212">
        <v>106174</v>
      </c>
      <c r="AO92" s="212">
        <f t="shared" si="67"/>
        <v>9454</v>
      </c>
      <c r="AP92" s="327">
        <f t="shared" si="68"/>
        <v>21101</v>
      </c>
      <c r="AQ92" s="212">
        <v>9014</v>
      </c>
      <c r="AR92" s="216">
        <v>2533</v>
      </c>
      <c r="AS92" s="37">
        <v>936.3584224326213</v>
      </c>
      <c r="AT92" s="327">
        <v>1817.9660790605208</v>
      </c>
      <c r="AU92" s="212">
        <v>1468</v>
      </c>
      <c r="AV92" s="213">
        <v>411</v>
      </c>
      <c r="AW92" s="212">
        <v>7878</v>
      </c>
      <c r="AX92" s="212">
        <f t="shared" si="69"/>
        <v>629</v>
      </c>
      <c r="AY92" s="212">
        <v>440</v>
      </c>
      <c r="AZ92" s="212">
        <v>355</v>
      </c>
      <c r="BA92" s="214">
        <v>180</v>
      </c>
      <c r="BB92" s="213">
        <v>41</v>
      </c>
      <c r="BC92" s="212">
        <f t="shared" si="70"/>
        <v>4049</v>
      </c>
      <c r="BD92" s="212">
        <v>1165</v>
      </c>
      <c r="BE92" s="213">
        <v>177</v>
      </c>
      <c r="BF92" s="213">
        <v>2042</v>
      </c>
      <c r="BG92" s="212">
        <v>771</v>
      </c>
      <c r="BH92" s="212">
        <v>3420</v>
      </c>
      <c r="BI92" s="214">
        <f t="shared" si="71"/>
        <v>951</v>
      </c>
      <c r="BJ92" s="212">
        <v>1328</v>
      </c>
      <c r="BK92" s="215"/>
    </row>
    <row r="93" spans="1:63" x14ac:dyDescent="0.25">
      <c r="A93" s="85"/>
      <c r="B93" s="96">
        <v>1931</v>
      </c>
      <c r="C93" s="208">
        <v>22</v>
      </c>
      <c r="D93" s="208">
        <v>2678</v>
      </c>
      <c r="E93" s="209">
        <v>12930</v>
      </c>
      <c r="F93" s="302">
        <f t="shared" si="51"/>
        <v>12892.458724946127</v>
      </c>
      <c r="G93" s="363">
        <f t="shared" si="72"/>
        <v>0.99709657578856359</v>
      </c>
      <c r="H93" s="210">
        <f t="shared" si="80"/>
        <v>1.4018399945434128E-2</v>
      </c>
      <c r="I93" s="308">
        <f t="shared" si="52"/>
        <v>12235.413416241716</v>
      </c>
      <c r="J93" s="372">
        <f t="shared" si="73"/>
        <v>0.9462810066698929</v>
      </c>
      <c r="K93" s="312">
        <f t="shared" si="53"/>
        <v>11982.96499411094</v>
      </c>
      <c r="L93" s="380">
        <f t="shared" si="74"/>
        <v>0.92675676675258623</v>
      </c>
      <c r="M93" s="314">
        <f t="shared" si="54"/>
        <v>13040.497900619117</v>
      </c>
      <c r="N93" s="382">
        <f t="shared" si="75"/>
        <v>1.0085458546495836</v>
      </c>
      <c r="O93" s="342">
        <f t="shared" si="55"/>
        <v>12368.617399744104</v>
      </c>
      <c r="P93" s="391">
        <f t="shared" si="76"/>
        <v>0.95658293888198787</v>
      </c>
      <c r="Q93" s="343">
        <f t="shared" si="56"/>
        <v>12120.982712376221</v>
      </c>
      <c r="R93" s="398">
        <f t="shared" si="77"/>
        <v>0.93743099090303328</v>
      </c>
      <c r="S93" s="288">
        <f t="shared" si="57"/>
        <v>8.4367150130410087E-2</v>
      </c>
      <c r="T93" s="288">
        <f t="shared" si="58"/>
        <v>0.24097644115787448</v>
      </c>
      <c r="U93" s="288">
        <v>0.27700000000000002</v>
      </c>
      <c r="V93" s="322">
        <v>0.31900000000000001</v>
      </c>
      <c r="W93" s="282">
        <f t="shared" si="59"/>
        <v>8.0161304293427521E-2</v>
      </c>
      <c r="X93" s="288">
        <f t="shared" si="60"/>
        <v>0.10743051928416307</v>
      </c>
      <c r="Y93" s="288">
        <f t="shared" si="61"/>
        <v>2.7874756027160018E-2</v>
      </c>
      <c r="Z93" s="288">
        <f t="shared" si="78"/>
        <v>2.4263014542409748E-2</v>
      </c>
      <c r="AA93" s="288">
        <f t="shared" si="62"/>
        <v>3.1173543722681916E-2</v>
      </c>
      <c r="AB93" s="288">
        <f t="shared" si="63"/>
        <v>7.597470717881101E-2</v>
      </c>
      <c r="AC93" s="288">
        <v>0.33900000000000002</v>
      </c>
      <c r="AD93" s="288">
        <v>0.72799999999999998</v>
      </c>
      <c r="AE93" s="282">
        <f t="shared" si="64"/>
        <v>0.12444299009653234</v>
      </c>
      <c r="AF93" s="282">
        <f t="shared" si="65"/>
        <v>0.35544437419248426</v>
      </c>
      <c r="AG93" s="288">
        <v>0.38900000000000001</v>
      </c>
      <c r="AH93" s="288">
        <f t="shared" si="66"/>
        <v>0.35010538675495412</v>
      </c>
      <c r="AI93" s="213">
        <v>36377</v>
      </c>
      <c r="AJ93" s="213"/>
      <c r="AK93" s="212">
        <v>25880</v>
      </c>
      <c r="AL93" s="212">
        <v>4797</v>
      </c>
      <c r="AM93" s="212">
        <v>103903</v>
      </c>
      <c r="AN93" s="212">
        <v>93513</v>
      </c>
      <c r="AO93" s="212">
        <f t="shared" si="67"/>
        <v>8766</v>
      </c>
      <c r="AP93" s="327">
        <f t="shared" si="68"/>
        <v>18800</v>
      </c>
      <c r="AQ93" s="212">
        <v>8329</v>
      </c>
      <c r="AR93" s="216">
        <v>2521</v>
      </c>
      <c r="AS93" s="37">
        <v>780.81796786271616</v>
      </c>
      <c r="AT93" s="327">
        <v>1786.2376641431886</v>
      </c>
      <c r="AU93" s="212">
        <v>1134</v>
      </c>
      <c r="AV93" s="213">
        <v>364</v>
      </c>
      <c r="AW93" s="212">
        <v>7894</v>
      </c>
      <c r="AX93" s="212">
        <f t="shared" si="69"/>
        <v>547</v>
      </c>
      <c r="AY93" s="212">
        <v>437</v>
      </c>
      <c r="AZ93" s="212">
        <v>377</v>
      </c>
      <c r="BA93" s="214">
        <v>168</v>
      </c>
      <c r="BB93" s="213">
        <v>42</v>
      </c>
      <c r="BC93" s="212">
        <f t="shared" si="70"/>
        <v>3908</v>
      </c>
      <c r="BD93" s="212">
        <v>1238</v>
      </c>
      <c r="BE93" s="213">
        <v>141</v>
      </c>
      <c r="BF93" s="213">
        <v>1568</v>
      </c>
      <c r="BG93" s="212">
        <v>846</v>
      </c>
      <c r="BH93" s="212">
        <v>3361</v>
      </c>
      <c r="BI93" s="214">
        <f t="shared" si="71"/>
        <v>1014</v>
      </c>
      <c r="BJ93" s="212">
        <v>1149</v>
      </c>
      <c r="BK93" s="215"/>
    </row>
    <row r="94" spans="1:63" x14ac:dyDescent="0.25">
      <c r="A94" s="85"/>
      <c r="B94" s="96">
        <v>1930</v>
      </c>
      <c r="C94" s="208">
        <v>25</v>
      </c>
      <c r="D94" s="208">
        <v>3043</v>
      </c>
      <c r="E94" s="209">
        <v>16711</v>
      </c>
      <c r="F94" s="302">
        <f t="shared" si="51"/>
        <v>15751.378136559664</v>
      </c>
      <c r="G94" s="364">
        <f t="shared" si="72"/>
        <v>0.9425754375297507</v>
      </c>
      <c r="H94" s="210">
        <f t="shared" si="80"/>
        <v>0.3153538821690226</v>
      </c>
      <c r="I94" s="308">
        <f t="shared" si="52"/>
        <v>15615.674471725322</v>
      </c>
      <c r="J94" s="372">
        <f t="shared" si="73"/>
        <v>0.93445481848634571</v>
      </c>
      <c r="K94" s="312">
        <f t="shared" si="53"/>
        <v>15145.860452515963</v>
      </c>
      <c r="L94" s="380">
        <f t="shared" si="74"/>
        <v>0.90634076072742276</v>
      </c>
      <c r="M94" s="314">
        <f t="shared" si="54"/>
        <v>15679.167381347486</v>
      </c>
      <c r="N94" s="384">
        <f t="shared" si="75"/>
        <v>0.93825428647881548</v>
      </c>
      <c r="O94" s="342">
        <f t="shared" si="55"/>
        <v>15962.11727680408</v>
      </c>
      <c r="P94" s="391">
        <f t="shared" si="76"/>
        <v>0.95518624120663509</v>
      </c>
      <c r="Q94" s="343">
        <f t="shared" si="56"/>
        <v>15430.347887364522</v>
      </c>
      <c r="R94" s="398">
        <f t="shared" si="77"/>
        <v>0.9233647230784825</v>
      </c>
      <c r="S94" s="288">
        <f t="shared" si="57"/>
        <v>8.2109608660853442E-2</v>
      </c>
      <c r="T94" s="288">
        <f t="shared" si="58"/>
        <v>0.21648637242053356</v>
      </c>
      <c r="U94" s="288">
        <v>0.29199999999999998</v>
      </c>
      <c r="V94" s="322">
        <v>0.30599999999999999</v>
      </c>
      <c r="W94" s="282">
        <f t="shared" si="59"/>
        <v>7.8470028223598304E-2</v>
      </c>
      <c r="X94" s="288">
        <f t="shared" si="60"/>
        <v>8.1854328172549368E-2</v>
      </c>
      <c r="Y94" s="288">
        <f t="shared" si="61"/>
        <v>2.1946289344498989E-2</v>
      </c>
      <c r="Z94" s="288">
        <f t="shared" si="78"/>
        <v>2.0910737604785373E-2</v>
      </c>
      <c r="AA94" s="288">
        <f t="shared" si="62"/>
        <v>3.9672138430440478E-2</v>
      </c>
      <c r="AB94" s="288">
        <f t="shared" si="63"/>
        <v>6.6843590715699897E-2</v>
      </c>
      <c r="AC94" s="288">
        <v>0.35199999999999998</v>
      </c>
      <c r="AD94" s="288">
        <v>0.77800000000000002</v>
      </c>
      <c r="AE94" s="282">
        <f t="shared" si="64"/>
        <v>0.14078941825687688</v>
      </c>
      <c r="AF94" s="282">
        <f t="shared" si="65"/>
        <v>0.37119882716186497</v>
      </c>
      <c r="AG94" s="288">
        <v>0.42599999999999999</v>
      </c>
      <c r="AH94" s="288">
        <f t="shared" si="66"/>
        <v>0.3792830363536796</v>
      </c>
      <c r="AI94" s="213">
        <v>45019</v>
      </c>
      <c r="AJ94" s="213"/>
      <c r="AK94" s="212">
        <v>30894</v>
      </c>
      <c r="AL94" s="212">
        <v>5541</v>
      </c>
      <c r="AM94" s="212">
        <v>118695</v>
      </c>
      <c r="AN94" s="212">
        <v>105723</v>
      </c>
      <c r="AO94" s="212">
        <f t="shared" si="67"/>
        <v>9746</v>
      </c>
      <c r="AP94" s="327">
        <f t="shared" si="68"/>
        <v>21954</v>
      </c>
      <c r="AQ94" s="212">
        <v>9314</v>
      </c>
      <c r="AR94" s="216">
        <v>2482</v>
      </c>
      <c r="AS94" s="37">
        <v>875.10670275796338</v>
      </c>
      <c r="AT94" s="327">
        <v>1791.7556558268325</v>
      </c>
      <c r="AU94" s="212">
        <v>1786</v>
      </c>
      <c r="AV94" s="213">
        <v>433</v>
      </c>
      <c r="AW94" s="212">
        <v>7934</v>
      </c>
      <c r="AX94" s="212">
        <f t="shared" si="69"/>
        <v>643</v>
      </c>
      <c r="AY94" s="212">
        <v>432</v>
      </c>
      <c r="AZ94" s="212">
        <v>275</v>
      </c>
      <c r="BA94" s="214">
        <v>185</v>
      </c>
      <c r="BB94" s="213">
        <v>36</v>
      </c>
      <c r="BC94" s="212">
        <f t="shared" si="70"/>
        <v>3685</v>
      </c>
      <c r="BD94" s="212">
        <v>1079</v>
      </c>
      <c r="BE94" s="213">
        <v>174</v>
      </c>
      <c r="BF94" s="213">
        <v>3139</v>
      </c>
      <c r="BG94" s="212">
        <v>803</v>
      </c>
      <c r="BH94" s="212">
        <v>3042</v>
      </c>
      <c r="BI94" s="214">
        <f t="shared" si="71"/>
        <v>988</v>
      </c>
      <c r="BJ94" s="212">
        <v>1613</v>
      </c>
      <c r="BK94" s="215"/>
    </row>
    <row r="95" spans="1:63" x14ac:dyDescent="0.25">
      <c r="A95" s="85"/>
      <c r="B95" s="96">
        <v>1929</v>
      </c>
      <c r="C95" s="208">
        <v>29</v>
      </c>
      <c r="D95" s="208">
        <v>3391</v>
      </c>
      <c r="E95" s="209">
        <v>18079</v>
      </c>
      <c r="F95" s="302">
        <f t="shared" si="51"/>
        <v>17673.738015675335</v>
      </c>
      <c r="G95" s="362">
        <f t="shared" si="72"/>
        <v>0.97758382740612504</v>
      </c>
      <c r="H95" s="210">
        <f t="shared" si="80"/>
        <v>0.11951105406212469</v>
      </c>
      <c r="I95" s="308">
        <f t="shared" si="52"/>
        <v>17113.198315488109</v>
      </c>
      <c r="J95" s="372">
        <f t="shared" si="73"/>
        <v>0.94657881052536696</v>
      </c>
      <c r="K95" s="312">
        <f t="shared" si="53"/>
        <v>16526.264442850541</v>
      </c>
      <c r="L95" s="380">
        <f t="shared" si="74"/>
        <v>0.91411385822504232</v>
      </c>
      <c r="M95" s="314">
        <f t="shared" si="54"/>
        <v>17744.086063989951</v>
      </c>
      <c r="N95" s="383">
        <f t="shared" si="75"/>
        <v>0.98147497450024623</v>
      </c>
      <c r="O95" s="342">
        <f t="shared" si="55"/>
        <v>17452.457842061802</v>
      </c>
      <c r="P95" s="390">
        <f t="shared" si="76"/>
        <v>0.96534420278012067</v>
      </c>
      <c r="Q95" s="343">
        <f t="shared" si="56"/>
        <v>16988.62458171037</v>
      </c>
      <c r="R95" s="398">
        <f t="shared" si="77"/>
        <v>0.93968828926989156</v>
      </c>
      <c r="S95" s="288">
        <f t="shared" si="57"/>
        <v>8.7633212053079737E-2</v>
      </c>
      <c r="T95" s="288">
        <f t="shared" si="58"/>
        <v>0.23894538450386266</v>
      </c>
      <c r="U95" s="288">
        <v>0.28899999999999998</v>
      </c>
      <c r="V95" s="322">
        <v>0.34899999999999998</v>
      </c>
      <c r="W95" s="282">
        <f t="shared" si="59"/>
        <v>8.3539054014021924E-2</v>
      </c>
      <c r="X95" s="288">
        <f t="shared" si="60"/>
        <v>9.1730008491601595E-2</v>
      </c>
      <c r="Y95" s="288">
        <f t="shared" si="61"/>
        <v>2.5723339477662945E-2</v>
      </c>
      <c r="Z95" s="288">
        <f t="shared" si="78"/>
        <v>2.0660686208232373E-2</v>
      </c>
      <c r="AA95" s="288">
        <f t="shared" si="62"/>
        <v>3.8108651078019182E-2</v>
      </c>
      <c r="AB95" s="288">
        <f t="shared" si="63"/>
        <v>5.3034158494808241E-2</v>
      </c>
      <c r="AC95" s="288">
        <v>0.35399999999999998</v>
      </c>
      <c r="AD95" s="288">
        <v>0.76900000000000002</v>
      </c>
      <c r="AE95" s="282">
        <f t="shared" si="64"/>
        <v>0.13732520072008569</v>
      </c>
      <c r="AF95" s="282">
        <f t="shared" si="65"/>
        <v>0.37443820806495037</v>
      </c>
      <c r="AG95" s="288">
        <v>0.41599999999999998</v>
      </c>
      <c r="AH95" s="288">
        <f t="shared" si="66"/>
        <v>0.36674996771767782</v>
      </c>
      <c r="AI95" s="213">
        <v>48283</v>
      </c>
      <c r="AJ95" s="213"/>
      <c r="AK95" s="212">
        <v>33626</v>
      </c>
      <c r="AL95" s="212">
        <v>5919</v>
      </c>
      <c r="AM95" s="212">
        <v>131651</v>
      </c>
      <c r="AN95" s="212">
        <v>116184</v>
      </c>
      <c r="AO95" s="212">
        <f t="shared" si="67"/>
        <v>11537</v>
      </c>
      <c r="AP95" s="327">
        <f t="shared" si="68"/>
        <v>24258</v>
      </c>
      <c r="AQ95" s="212">
        <v>10998</v>
      </c>
      <c r="AR95" s="216">
        <v>2720</v>
      </c>
      <c r="AS95" s="37">
        <v>1065.6519001246154</v>
      </c>
      <c r="AT95" s="327">
        <v>1772.3260036101012</v>
      </c>
      <c r="AU95" s="212">
        <v>1840</v>
      </c>
      <c r="AV95" s="213">
        <v>447</v>
      </c>
      <c r="AW95" s="212">
        <v>6982</v>
      </c>
      <c r="AX95" s="212">
        <f t="shared" si="69"/>
        <v>669</v>
      </c>
      <c r="AY95" s="212">
        <v>539</v>
      </c>
      <c r="AZ95" s="212">
        <v>333</v>
      </c>
      <c r="BA95" s="214">
        <v>242</v>
      </c>
      <c r="BB95" s="213">
        <v>44</v>
      </c>
      <c r="BC95" s="212">
        <f t="shared" si="70"/>
        <v>4429</v>
      </c>
      <c r="BD95" s="212">
        <v>1648</v>
      </c>
      <c r="BE95" s="213">
        <v>178</v>
      </c>
      <c r="BF95" s="213">
        <v>3832</v>
      </c>
      <c r="BG95" s="212">
        <v>1000</v>
      </c>
      <c r="BH95" s="212">
        <v>3760</v>
      </c>
      <c r="BI95" s="214">
        <f t="shared" si="71"/>
        <v>1242</v>
      </c>
      <c r="BJ95" s="212">
        <v>1609</v>
      </c>
      <c r="BK95" s="215"/>
    </row>
    <row r="96" spans="1:63" x14ac:dyDescent="0.25">
      <c r="A96" s="85"/>
      <c r="B96" s="96">
        <v>1928</v>
      </c>
      <c r="C96" s="208">
        <v>29</v>
      </c>
      <c r="D96" s="208">
        <v>3235</v>
      </c>
      <c r="E96" s="209">
        <v>15656</v>
      </c>
      <c r="F96" s="302">
        <f t="shared" si="51"/>
        <v>15979.890558519228</v>
      </c>
      <c r="G96" s="362">
        <f t="shared" si="72"/>
        <v>1.0206879508507427</v>
      </c>
      <c r="H96" s="210">
        <f>(F96-E96)/D96</f>
        <v>0.10012072906313071</v>
      </c>
      <c r="I96" s="308">
        <f t="shared" si="52"/>
        <v>14939.67631315017</v>
      </c>
      <c r="J96" s="372">
        <f t="shared" si="73"/>
        <v>0.95424605985885091</v>
      </c>
      <c r="K96" s="312">
        <f t="shared" si="53"/>
        <v>14582.997798575916</v>
      </c>
      <c r="L96" s="380">
        <f t="shared" si="74"/>
        <v>0.93146383486049544</v>
      </c>
      <c r="M96" s="314">
        <f t="shared" si="54"/>
        <v>15835.803705756247</v>
      </c>
      <c r="N96" s="382">
        <f t="shared" si="75"/>
        <v>1.0114846516195866</v>
      </c>
      <c r="O96" s="342">
        <f t="shared" si="55"/>
        <v>15180.181137954818</v>
      </c>
      <c r="P96" s="390">
        <f t="shared" si="76"/>
        <v>0.96960789077381315</v>
      </c>
      <c r="Q96" s="343">
        <f t="shared" si="56"/>
        <v>14867.042125968121</v>
      </c>
      <c r="R96" s="398">
        <f t="shared" si="77"/>
        <v>0.94960667641595042</v>
      </c>
      <c r="S96" s="288">
        <f t="shared" si="57"/>
        <v>8.2754592587851242E-2</v>
      </c>
      <c r="T96" s="288">
        <f t="shared" si="58"/>
        <v>0.23650332700706561</v>
      </c>
      <c r="U96" s="288">
        <v>0.28100000000000003</v>
      </c>
      <c r="V96" s="322">
        <v>0.38100000000000001</v>
      </c>
      <c r="W96" s="282">
        <f t="shared" si="59"/>
        <v>7.696985214107406E-2</v>
      </c>
      <c r="X96" s="288">
        <f t="shared" si="60"/>
        <v>0.1142158095717193</v>
      </c>
      <c r="Y96" s="288">
        <f t="shared" si="61"/>
        <v>2.6730386664532504E-2</v>
      </c>
      <c r="Z96" s="288">
        <f t="shared" si="78"/>
        <v>2.3122959738846573E-2</v>
      </c>
      <c r="AA96" s="288">
        <f t="shared" si="62"/>
        <v>3.2927080236892052E-2</v>
      </c>
      <c r="AB96" s="288">
        <f t="shared" si="63"/>
        <v>5.6799270306599245E-2</v>
      </c>
      <c r="AC96" s="288">
        <v>0.34200000000000003</v>
      </c>
      <c r="AD96" s="288">
        <v>0.73799999999999999</v>
      </c>
      <c r="AE96" s="282">
        <f t="shared" si="64"/>
        <v>0.12526403379632592</v>
      </c>
      <c r="AF96" s="282">
        <f t="shared" si="65"/>
        <v>0.35799053346443188</v>
      </c>
      <c r="AG96" s="288">
        <v>0.39500000000000002</v>
      </c>
      <c r="AH96" s="288">
        <f t="shared" si="66"/>
        <v>0.34990878832490557</v>
      </c>
      <c r="AI96" s="213">
        <v>43733</v>
      </c>
      <c r="AJ96" s="213"/>
      <c r="AK96" s="212">
        <v>31073</v>
      </c>
      <c r="AL96" s="212">
        <v>5346</v>
      </c>
      <c r="AM96" s="212">
        <v>124984</v>
      </c>
      <c r="AN96" s="212">
        <v>110585</v>
      </c>
      <c r="AO96" s="212">
        <f t="shared" si="67"/>
        <v>10343</v>
      </c>
      <c r="AP96" s="327">
        <f t="shared" si="68"/>
        <v>22790</v>
      </c>
      <c r="AQ96" s="212">
        <v>9620</v>
      </c>
      <c r="AR96" s="216">
        <v>2890</v>
      </c>
      <c r="AS96" s="37">
        <v>866.86212644142927</v>
      </c>
      <c r="AT96" s="327">
        <v>2166.2293535546055</v>
      </c>
      <c r="AU96" s="212">
        <v>1440</v>
      </c>
      <c r="AV96" s="213">
        <v>372</v>
      </c>
      <c r="AW96" s="212">
        <v>7099</v>
      </c>
      <c r="AX96" s="212">
        <f t="shared" si="69"/>
        <v>626</v>
      </c>
      <c r="AY96" s="212">
        <v>723</v>
      </c>
      <c r="AZ96" s="212">
        <v>308</v>
      </c>
      <c r="BA96" s="214">
        <v>222</v>
      </c>
      <c r="BB96" s="213">
        <v>26</v>
      </c>
      <c r="BC96" s="212">
        <f t="shared" si="70"/>
        <v>4995</v>
      </c>
      <c r="BD96" s="212">
        <v>1907</v>
      </c>
      <c r="BE96" s="213">
        <v>228</v>
      </c>
      <c r="BF96" s="213">
        <v>3924</v>
      </c>
      <c r="BG96" s="212">
        <v>947</v>
      </c>
      <c r="BH96" s="212">
        <v>4369</v>
      </c>
      <c r="BI96" s="214">
        <f t="shared" si="71"/>
        <v>1169</v>
      </c>
      <c r="BJ96" s="212">
        <v>1497</v>
      </c>
      <c r="BK96" s="215"/>
    </row>
    <row r="97" spans="1:63" x14ac:dyDescent="0.25">
      <c r="A97" s="85"/>
      <c r="B97" s="96">
        <v>1927</v>
      </c>
      <c r="C97" s="208">
        <v>31</v>
      </c>
      <c r="D97" s="208">
        <v>3552</v>
      </c>
      <c r="E97" s="209">
        <v>17184</v>
      </c>
      <c r="F97" s="302">
        <f t="shared" si="51"/>
        <v>17256.722922927249</v>
      </c>
      <c r="G97" s="363">
        <f t="shared" si="72"/>
        <v>1.0042320136712783</v>
      </c>
      <c r="H97" s="210">
        <f>(F97-E97)/D97</f>
        <v>2.0473795869157905E-2</v>
      </c>
      <c r="I97" s="308">
        <f t="shared" si="52"/>
        <v>16394.330293570474</v>
      </c>
      <c r="J97" s="372">
        <f t="shared" si="73"/>
        <v>0.95404622285675478</v>
      </c>
      <c r="K97" s="312">
        <f t="shared" si="53"/>
        <v>15827.912451654938</v>
      </c>
      <c r="L97" s="380">
        <f t="shared" si="74"/>
        <v>0.92108429071548759</v>
      </c>
      <c r="M97" s="314">
        <f t="shared" si="54"/>
        <v>17295.453307747957</v>
      </c>
      <c r="N97" s="382">
        <f t="shared" si="75"/>
        <v>1.0064858768475302</v>
      </c>
      <c r="O97" s="342">
        <f t="shared" si="55"/>
        <v>16731.132163548657</v>
      </c>
      <c r="P97" s="390">
        <f t="shared" si="76"/>
        <v>0.97364595923816666</v>
      </c>
      <c r="Q97" s="343">
        <f t="shared" si="56"/>
        <v>16367.47725498705</v>
      </c>
      <c r="R97" s="398">
        <f t="shared" si="77"/>
        <v>0.95248354603043817</v>
      </c>
      <c r="S97" s="288">
        <f t="shared" si="57"/>
        <v>8.3162647285541236E-2</v>
      </c>
      <c r="T97" s="288">
        <f t="shared" si="58"/>
        <v>0.23994916331285746</v>
      </c>
      <c r="U97" s="288">
        <v>0.28199999999999997</v>
      </c>
      <c r="V97" s="322">
        <v>0.34499999999999997</v>
      </c>
      <c r="W97" s="282">
        <f t="shared" si="59"/>
        <v>7.8611019344418748E-2</v>
      </c>
      <c r="X97" s="288">
        <f t="shared" si="60"/>
        <v>9.9533997034526589E-2</v>
      </c>
      <c r="Y97" s="288">
        <f t="shared" si="61"/>
        <v>2.6074984113535267E-2</v>
      </c>
      <c r="Z97" s="288">
        <f t="shared" si="78"/>
        <v>1.9447197445215284E-2</v>
      </c>
      <c r="AA97" s="288">
        <f t="shared" si="62"/>
        <v>3.0014827367083247E-2</v>
      </c>
      <c r="AB97" s="288">
        <f t="shared" si="63"/>
        <v>5.0574459494181989E-2</v>
      </c>
      <c r="AC97" s="288">
        <v>0.34399999999999997</v>
      </c>
      <c r="AD97" s="288">
        <v>0.73599999999999999</v>
      </c>
      <c r="AE97" s="282">
        <f t="shared" si="64"/>
        <v>0.12615350732298206</v>
      </c>
      <c r="AF97" s="282">
        <f t="shared" si="65"/>
        <v>0.36399067994069051</v>
      </c>
      <c r="AG97" s="288">
        <v>0.39200000000000002</v>
      </c>
      <c r="AH97" s="288">
        <f t="shared" si="66"/>
        <v>0.34658444371031089</v>
      </c>
      <c r="AI97" s="213">
        <v>47210</v>
      </c>
      <c r="AJ97" s="213"/>
      <c r="AK97" s="212">
        <v>33941</v>
      </c>
      <c r="AL97" s="212">
        <v>5654</v>
      </c>
      <c r="AM97" s="212">
        <v>136215</v>
      </c>
      <c r="AN97" s="212">
        <v>120349</v>
      </c>
      <c r="AO97" s="212">
        <f t="shared" si="67"/>
        <v>11328</v>
      </c>
      <c r="AP97" s="327">
        <f t="shared" si="68"/>
        <v>25188</v>
      </c>
      <c r="AQ97" s="212">
        <v>10708</v>
      </c>
      <c r="AR97" s="216">
        <v>2649</v>
      </c>
      <c r="AS97" s="37">
        <v>961.39558588458283</v>
      </c>
      <c r="AT97" s="327">
        <v>1728.4085572837091</v>
      </c>
      <c r="AU97" s="212">
        <v>1417</v>
      </c>
      <c r="AV97" s="213">
        <v>456</v>
      </c>
      <c r="AW97" s="212">
        <v>6889</v>
      </c>
      <c r="AX97" s="212">
        <f t="shared" si="69"/>
        <v>692</v>
      </c>
      <c r="AY97" s="212">
        <v>620</v>
      </c>
      <c r="AZ97" s="37">
        <v>308.39939550304643</v>
      </c>
      <c r="BA97" s="214">
        <v>307</v>
      </c>
      <c r="BB97" s="213">
        <v>43</v>
      </c>
      <c r="BC97" s="212">
        <f t="shared" si="70"/>
        <v>4699</v>
      </c>
      <c r="BD97" s="212">
        <v>1789</v>
      </c>
      <c r="BE97" s="213">
        <v>193</v>
      </c>
      <c r="BF97" s="213">
        <v>4459</v>
      </c>
      <c r="BG97" s="212">
        <v>924</v>
      </c>
      <c r="BH97" s="212">
        <v>4007</v>
      </c>
      <c r="BI97" s="214">
        <f t="shared" si="71"/>
        <v>1231</v>
      </c>
      <c r="BJ97" s="212">
        <v>1682</v>
      </c>
      <c r="BK97" s="215"/>
    </row>
    <row r="98" spans="1:63" x14ac:dyDescent="0.25">
      <c r="A98" s="85"/>
      <c r="B98" s="96">
        <v>1926</v>
      </c>
      <c r="C98" s="208">
        <v>32</v>
      </c>
      <c r="D98" s="208">
        <v>3419</v>
      </c>
      <c r="E98" s="209">
        <v>16527</v>
      </c>
      <c r="F98" s="302">
        <f t="shared" si="51"/>
        <v>17046.641374739273</v>
      </c>
      <c r="G98" s="362">
        <f t="shared" si="72"/>
        <v>1.0314419661607837</v>
      </c>
      <c r="H98" s="210">
        <f>(F98-E98)/D98</f>
        <v>0.15198636289537074</v>
      </c>
      <c r="I98" s="308">
        <f t="shared" si="52"/>
        <v>15705.0169213178</v>
      </c>
      <c r="J98" s="372">
        <f t="shared" si="73"/>
        <v>0.95026422952246625</v>
      </c>
      <c r="K98" s="312">
        <f t="shared" si="53"/>
        <v>15280.700301210345</v>
      </c>
      <c r="L98" s="380">
        <f t="shared" si="74"/>
        <v>0.92459008296789169</v>
      </c>
      <c r="M98" s="314">
        <f t="shared" si="54"/>
        <v>16813.996711437107</v>
      </c>
      <c r="N98" s="382">
        <f t="shared" si="75"/>
        <v>1.0173653241022029</v>
      </c>
      <c r="O98" s="342">
        <f t="shared" si="55"/>
        <v>15914.985956011309</v>
      </c>
      <c r="P98" s="391">
        <f t="shared" si="76"/>
        <v>0.96296883620810247</v>
      </c>
      <c r="Q98" s="343">
        <f t="shared" si="56"/>
        <v>15613.733959504789</v>
      </c>
      <c r="R98" s="398">
        <f t="shared" si="77"/>
        <v>0.94474096687268039</v>
      </c>
      <c r="S98" s="288">
        <f t="shared" si="57"/>
        <v>8.8593138523853754E-2</v>
      </c>
      <c r="T98" s="288">
        <f t="shared" si="58"/>
        <v>0.25880207290763108</v>
      </c>
      <c r="U98" s="288">
        <v>0.28000000000000003</v>
      </c>
      <c r="V98" s="322">
        <v>0.4</v>
      </c>
      <c r="W98" s="282">
        <f t="shared" si="59"/>
        <v>8.2098643236740723E-2</v>
      </c>
      <c r="X98" s="288">
        <f t="shared" si="60"/>
        <v>0.1251306688018505</v>
      </c>
      <c r="Y98" s="288">
        <f t="shared" si="61"/>
        <v>2.6845488312092703E-2</v>
      </c>
      <c r="Z98" s="288">
        <f t="shared" si="78"/>
        <v>2.3442615461923832E-2</v>
      </c>
      <c r="AA98" s="288">
        <f t="shared" si="62"/>
        <v>2.9581192589132804E-2</v>
      </c>
      <c r="AB98" s="288">
        <f t="shared" si="63"/>
        <v>5.2945744697050448E-2</v>
      </c>
      <c r="AC98" s="288">
        <v>0.34599999999999997</v>
      </c>
      <c r="AD98" s="288">
        <v>0.73599999999999999</v>
      </c>
      <c r="AE98" s="282">
        <f t="shared" si="64"/>
        <v>0.12583179790166132</v>
      </c>
      <c r="AF98" s="282">
        <f t="shared" si="65"/>
        <v>0.36758524054180292</v>
      </c>
      <c r="AG98" s="288">
        <v>0.39</v>
      </c>
      <c r="AH98" s="288">
        <f t="shared" si="66"/>
        <v>0.34232004994594267</v>
      </c>
      <c r="AI98" s="213">
        <v>44961</v>
      </c>
      <c r="AJ98" s="213"/>
      <c r="AK98" s="212">
        <v>32229</v>
      </c>
      <c r="AL98" s="212">
        <v>5516</v>
      </c>
      <c r="AM98" s="212">
        <v>131342</v>
      </c>
      <c r="AN98" s="212">
        <v>115265</v>
      </c>
      <c r="AO98" s="212">
        <f t="shared" si="67"/>
        <v>11636</v>
      </c>
      <c r="AP98" s="327">
        <f t="shared" si="68"/>
        <v>23770</v>
      </c>
      <c r="AQ98" s="212">
        <v>10783</v>
      </c>
      <c r="AR98" s="216">
        <v>3079</v>
      </c>
      <c r="AS98" s="37">
        <v>932.29539325598739</v>
      </c>
      <c r="AT98" s="327">
        <v>2337.8315990666974</v>
      </c>
      <c r="AU98" s="212">
        <v>1330</v>
      </c>
      <c r="AV98" s="213">
        <v>411</v>
      </c>
      <c r="AW98" s="212">
        <v>6954</v>
      </c>
      <c r="AX98" s="212">
        <f t="shared" si="69"/>
        <v>692</v>
      </c>
      <c r="AY98" s="212">
        <v>853</v>
      </c>
      <c r="AZ98" s="37">
        <v>266.50715939162814</v>
      </c>
      <c r="BA98" s="214">
        <v>236</v>
      </c>
      <c r="BB98" s="213">
        <v>53</v>
      </c>
      <c r="BC98" s="212">
        <f t="shared" si="70"/>
        <v>5626</v>
      </c>
      <c r="BD98" s="212">
        <v>2320</v>
      </c>
      <c r="BE98" s="213">
        <v>228</v>
      </c>
      <c r="BF98" s="213">
        <v>4357</v>
      </c>
      <c r="BG98" s="212">
        <v>971</v>
      </c>
      <c r="BH98" s="212">
        <v>4934</v>
      </c>
      <c r="BI98" s="214">
        <f t="shared" si="71"/>
        <v>1207</v>
      </c>
      <c r="BJ98" s="212">
        <v>1613</v>
      </c>
      <c r="BK98" s="215"/>
    </row>
    <row r="99" spans="1:63" x14ac:dyDescent="0.25">
      <c r="A99" s="85"/>
      <c r="B99" s="96">
        <v>1925</v>
      </c>
      <c r="C99" s="208">
        <v>32</v>
      </c>
      <c r="D99" s="208">
        <v>3502</v>
      </c>
      <c r="E99" s="209">
        <v>18335</v>
      </c>
      <c r="F99" s="302">
        <f t="shared" ref="F99:F130" si="81">((((2/3)+((V99+AG99+AD99+AE99+S99+AC99+W99-(1-AA99)-AB99-Y99)/20))*(AY99*3+BD99*4/3+AI99+(AQ99+BH99)*5/6+(AV99+BB99+BE99)*1/6-AR99*3/2-AS99*7/6-BG99-BF99*2/3-AU99*1/2-AW99*1/3)-(((1/3)-((V99+AG99+AD99+AA99+X99+AC99+T99+AF99+W99)/20))*(AR99*17/6+AS99*2+BG99*4/3+BF99*5/6+AW99*1/2+BA99*1/3-AU99*3/2-AY99*1/3-AQ99*1/6))))/2</f>
        <v>17669.187179410608</v>
      </c>
      <c r="G99" s="362">
        <f t="shared" si="72"/>
        <v>0.96368623830982314</v>
      </c>
      <c r="H99" s="210">
        <f>(E99-F99)/D99</f>
        <v>0.19012359240131119</v>
      </c>
      <c r="I99" s="308">
        <f t="shared" ref="I99:I130" si="82">(((AK99+AQ99+AY99-AZ99*0.5-AU99)*(1.1*(AI99*1.4-AK99*0.6-AU99*3+(AQ99+AY99-AZ99)*0.1+(BD99-BG99-AT99)*0.9)))/((1.1*(AI99*1.4-AK99*0.6-AU99*3+(AQ99+AY99-AZ99)*0.1+(BD99-BG99-AT99)*0.9))+(AM99-AQ99-AS99-BF99-AY99-AK99+BG99+AT99)))+AU99</f>
        <v>17231.259960016949</v>
      </c>
      <c r="J99" s="372">
        <f t="shared" si="73"/>
        <v>0.93980147041270512</v>
      </c>
      <c r="K99" s="312">
        <f t="shared" ref="K99:K130" si="83">((AI99+AQ99+AY99)*2+AK99+BD99-(AN99+BG99+AT99-AK99)*0.605)*0.16</f>
        <v>16607.473130509719</v>
      </c>
      <c r="L99" s="380">
        <f t="shared" si="74"/>
        <v>0.90577982713442706</v>
      </c>
      <c r="M99" s="314">
        <f t="shared" ref="M99:M130" si="84">((((2/3)+((AH99+W99+AC99+V99-AB99)/20))*(AI99+((AQ99+BH99)*(5/6))+((AV99+BB99+BE99)*(1/6))+(AY99*(19/6))+(BD99*(4/3))-(AS99*(7/6))-(AT99*(11/6))-AU99-(AW99*(1/3))-(BF99*(2/3))-BG99))-(((1/3)-(((AH99+W99)*2+AC99+V99-AB99)/20))*((AS99*(13/6))+(AT99*(8/3))+(AW99*(1/2))+(BA99*(1/3))+((BF99+BG99)*(3/2))-(AQ99*(1/6))-(AU99*(11/3))-(AY99*(5/12)))))/2</f>
        <v>17738.144260527748</v>
      </c>
      <c r="N99" s="383">
        <f t="shared" si="75"/>
        <v>0.96744719173862814</v>
      </c>
      <c r="O99" s="342">
        <f t="shared" ref="O99:O130" si="85">((AK99+AQ99-BG99+AY99-AT99)*(AI99+(AQ99-AZ99+AY99)*0.26+(BF99+AS99+BD99)*0.52))/(AN99+AQ99+AY99+AS99+BF99)</f>
        <v>17595.445731907905</v>
      </c>
      <c r="P99" s="391">
        <f t="shared" si="76"/>
        <v>0.95966434316377991</v>
      </c>
      <c r="Q99" s="343">
        <f t="shared" ref="Q99:Q130" si="86">AP99*0.5+AL99*0.72+BJ99*1.04+AU99*1.44+(AY99+AQ99-AZ99)*0.34+AZ99*0.25+BD99*0.18-BG99*0.32-(AN99-AK99-AW99)*0.09-AW99*0.098-AT99*0.37+AS99*0.37+BF99*0.04</f>
        <v>17203.758136162203</v>
      </c>
      <c r="R99" s="398">
        <f t="shared" si="77"/>
        <v>0.93830150729000295</v>
      </c>
      <c r="S99" s="288">
        <f t="shared" ref="S99:S130" si="87">AO99/AM99</f>
        <v>8.3960893116660065E-2</v>
      </c>
      <c r="T99" s="288">
        <f t="shared" ref="T99:T130" si="88">AO99/AI99</f>
        <v>0.23254253826919558</v>
      </c>
      <c r="U99" s="288">
        <v>0.28799999999999998</v>
      </c>
      <c r="V99" s="322">
        <v>0.30299999999999999</v>
      </c>
      <c r="W99" s="282">
        <f t="shared" ref="W99:W130" si="89">AQ99/AM99</f>
        <v>8.0327652265821115E-2</v>
      </c>
      <c r="X99" s="288">
        <f t="shared" ref="X99:X130" si="90">BC99/AI99</f>
        <v>7.9933321135980159E-2</v>
      </c>
      <c r="Y99" s="288">
        <f t="shared" ref="Y99:Y130" si="91">BI99/AI99</f>
        <v>2.8623122115834197E-2</v>
      </c>
      <c r="Z99" s="288">
        <f t="shared" si="78"/>
        <v>1.7828569750884454E-2</v>
      </c>
      <c r="AA99" s="288">
        <f t="shared" ref="AA99:AA130" si="92">AU99/AI99</f>
        <v>3.5291008517818301E-2</v>
      </c>
      <c r="AB99" s="288">
        <f t="shared" ref="AB99:AB130" si="93">AW99/AM99</f>
        <v>4.892030357745776E-2</v>
      </c>
      <c r="AC99" s="288">
        <v>0.35</v>
      </c>
      <c r="AD99" s="288">
        <v>0.75700000000000001</v>
      </c>
      <c r="AE99" s="282">
        <f t="shared" ref="AE99:AE130" si="94">E99/AM99</f>
        <v>0.134576709091176</v>
      </c>
      <c r="AF99" s="282">
        <f t="shared" ref="AF99:AF130" si="95">E99/AI99</f>
        <v>0.37273078408651988</v>
      </c>
      <c r="AG99" s="288">
        <v>0.40699999999999997</v>
      </c>
      <c r="AH99" s="288">
        <f t="shared" ref="AH99:AH130" si="96">AI99/AM99</f>
        <v>0.3610560620073105</v>
      </c>
      <c r="AI99" s="213">
        <v>49191</v>
      </c>
      <c r="AJ99" s="213"/>
      <c r="AK99" s="212">
        <v>34798</v>
      </c>
      <c r="AL99" s="212">
        <v>5823</v>
      </c>
      <c r="AM99" s="212">
        <v>136242</v>
      </c>
      <c r="AN99" s="212">
        <v>120809</v>
      </c>
      <c r="AO99" s="212">
        <f t="shared" si="67"/>
        <v>11439</v>
      </c>
      <c r="AP99" s="327">
        <f t="shared" ref="AP99:AP130" si="97">AK99-AL99-AU99-BJ99</f>
        <v>25558</v>
      </c>
      <c r="AQ99" s="212">
        <v>10944</v>
      </c>
      <c r="AR99" s="216">
        <v>2429</v>
      </c>
      <c r="AS99" s="37">
        <v>1186.8946983672422</v>
      </c>
      <c r="AT99" s="327">
        <v>1549.211461676477</v>
      </c>
      <c r="AU99" s="212">
        <v>1736</v>
      </c>
      <c r="AV99" s="213">
        <v>439</v>
      </c>
      <c r="AW99" s="212">
        <v>6665</v>
      </c>
      <c r="AX99" s="212">
        <f t="shared" ref="AX99:AX130" si="98">AV99+BB99+BE99</f>
        <v>641</v>
      </c>
      <c r="AY99" s="212">
        <v>495</v>
      </c>
      <c r="AZ99" s="37">
        <v>289.94068237093444</v>
      </c>
      <c r="BA99" s="214">
        <v>295</v>
      </c>
      <c r="BB99" s="213">
        <v>35</v>
      </c>
      <c r="BC99" s="212">
        <f t="shared" ref="BC99:BC130" si="99">AV99+BB99+BE99+BH99</f>
        <v>3932</v>
      </c>
      <c r="BD99" s="212">
        <v>1386</v>
      </c>
      <c r="BE99" s="213">
        <v>167</v>
      </c>
      <c r="BF99" s="213">
        <v>3900</v>
      </c>
      <c r="BG99" s="212">
        <v>1113</v>
      </c>
      <c r="BH99" s="212">
        <v>3291</v>
      </c>
      <c r="BI99" s="214">
        <f t="shared" si="71"/>
        <v>1408</v>
      </c>
      <c r="BJ99" s="212">
        <v>1681</v>
      </c>
      <c r="BK99" s="215"/>
    </row>
    <row r="100" spans="1:63" x14ac:dyDescent="0.25">
      <c r="A100" s="85"/>
      <c r="B100" s="96">
        <v>1924</v>
      </c>
      <c r="C100" s="208">
        <v>33</v>
      </c>
      <c r="D100" s="208">
        <v>3426</v>
      </c>
      <c r="E100" s="209">
        <v>16835</v>
      </c>
      <c r="F100" s="302">
        <f t="shared" si="81"/>
        <v>16703.727277208411</v>
      </c>
      <c r="G100" s="363">
        <f t="shared" si="72"/>
        <v>0.99220239246857211</v>
      </c>
      <c r="H100" s="210">
        <f>(E100-F100)/D100</f>
        <v>3.8316614942086789E-2</v>
      </c>
      <c r="I100" s="308">
        <f t="shared" si="82"/>
        <v>15660.395099950594</v>
      </c>
      <c r="J100" s="372">
        <f t="shared" si="73"/>
        <v>0.9302283991654644</v>
      </c>
      <c r="K100" s="312">
        <f t="shared" si="83"/>
        <v>15222.454095199593</v>
      </c>
      <c r="L100" s="380">
        <f t="shared" si="74"/>
        <v>0.90421467746953332</v>
      </c>
      <c r="M100" s="314">
        <f t="shared" si="84"/>
        <v>16664.714473819262</v>
      </c>
      <c r="N100" s="382">
        <f t="shared" si="75"/>
        <v>0.98988502962989378</v>
      </c>
      <c r="O100" s="342">
        <f t="shared" si="85"/>
        <v>15938.360188098881</v>
      </c>
      <c r="P100" s="391">
        <f t="shared" si="76"/>
        <v>0.94673954191261545</v>
      </c>
      <c r="Q100" s="343">
        <f t="shared" si="86"/>
        <v>15657.67663581878</v>
      </c>
      <c r="R100" s="398">
        <f t="shared" si="77"/>
        <v>0.93006692223455778</v>
      </c>
      <c r="S100" s="288">
        <f t="shared" si="87"/>
        <v>8.1781296986090227E-2</v>
      </c>
      <c r="T100" s="288">
        <f t="shared" si="88"/>
        <v>0.23733719247467439</v>
      </c>
      <c r="U100" s="288">
        <v>0.28299999999999997</v>
      </c>
      <c r="V100" s="322">
        <v>0.35899999999999999</v>
      </c>
      <c r="W100" s="282">
        <f t="shared" si="89"/>
        <v>7.6046632868163169E-2</v>
      </c>
      <c r="X100" s="288">
        <f t="shared" si="90"/>
        <v>0.10606060606060606</v>
      </c>
      <c r="Y100" s="288">
        <f t="shared" si="91"/>
        <v>3.4666491251151163E-2</v>
      </c>
      <c r="Z100" s="288">
        <f t="shared" si="78"/>
        <v>2.0399990933337362E-2</v>
      </c>
      <c r="AA100" s="288">
        <f t="shared" si="92"/>
        <v>2.7101697145112486E-2</v>
      </c>
      <c r="AB100" s="288">
        <f t="shared" si="93"/>
        <v>5.0191533248207444E-2</v>
      </c>
      <c r="AC100" s="288">
        <v>0.34300000000000003</v>
      </c>
      <c r="AD100" s="288">
        <v>0.73199999999999998</v>
      </c>
      <c r="AE100" s="282">
        <f t="shared" si="94"/>
        <v>0.12719772124545722</v>
      </c>
      <c r="AF100" s="282">
        <f t="shared" si="95"/>
        <v>0.36914002543524976</v>
      </c>
      <c r="AG100" s="288">
        <v>0.38800000000000001</v>
      </c>
      <c r="AH100" s="288">
        <f t="shared" si="96"/>
        <v>0.34457851352066066</v>
      </c>
      <c r="AI100" s="213">
        <v>45606</v>
      </c>
      <c r="AJ100" s="213"/>
      <c r="AK100" s="212">
        <v>33264</v>
      </c>
      <c r="AL100" s="212">
        <v>5366</v>
      </c>
      <c r="AM100" s="212">
        <v>132353</v>
      </c>
      <c r="AN100" s="212">
        <v>117531</v>
      </c>
      <c r="AO100" s="212">
        <f t="shared" si="67"/>
        <v>10824</v>
      </c>
      <c r="AP100" s="327">
        <f t="shared" si="97"/>
        <v>25028</v>
      </c>
      <c r="AQ100" s="212">
        <v>10065</v>
      </c>
      <c r="AR100" s="216">
        <v>2700</v>
      </c>
      <c r="AS100" s="37">
        <v>1056.2834691861763</v>
      </c>
      <c r="AT100" s="327">
        <v>1896.9287685992547</v>
      </c>
      <c r="AU100" s="212">
        <v>1236</v>
      </c>
      <c r="AV100" s="213">
        <v>431</v>
      </c>
      <c r="AW100" s="212">
        <v>6643</v>
      </c>
      <c r="AX100" s="212">
        <f t="shared" si="98"/>
        <v>714</v>
      </c>
      <c r="AY100" s="212">
        <v>759</v>
      </c>
      <c r="AZ100" s="37">
        <v>271.89559331534923</v>
      </c>
      <c r="BA100" s="214">
        <v>324</v>
      </c>
      <c r="BB100" s="213">
        <v>65</v>
      </c>
      <c r="BC100" s="212">
        <f t="shared" si="99"/>
        <v>4837</v>
      </c>
      <c r="BD100" s="212">
        <v>1906</v>
      </c>
      <c r="BE100" s="213">
        <v>218</v>
      </c>
      <c r="BF100" s="213">
        <v>3816</v>
      </c>
      <c r="BG100" s="212">
        <v>1257</v>
      </c>
      <c r="BH100" s="212">
        <v>4123</v>
      </c>
      <c r="BI100" s="214">
        <f t="shared" si="71"/>
        <v>1581</v>
      </c>
      <c r="BJ100" s="212">
        <v>1634</v>
      </c>
      <c r="BK100" s="215"/>
    </row>
    <row r="101" spans="1:63" x14ac:dyDescent="0.25">
      <c r="A101" s="85"/>
      <c r="B101" s="96">
        <v>1923</v>
      </c>
      <c r="C101" s="208">
        <v>30</v>
      </c>
      <c r="D101" s="208">
        <v>3299</v>
      </c>
      <c r="E101" s="209">
        <v>16559</v>
      </c>
      <c r="F101" s="302">
        <f t="shared" si="81"/>
        <v>15662.192643157736</v>
      </c>
      <c r="G101" s="364">
        <f t="shared" si="72"/>
        <v>0.94584169594527057</v>
      </c>
      <c r="H101" s="210">
        <f>(E101-F101)/D101</f>
        <v>0.27184218152235956</v>
      </c>
      <c r="I101" s="308">
        <f t="shared" si="82"/>
        <v>15064.869798073032</v>
      </c>
      <c r="J101" s="372">
        <f t="shared" si="73"/>
        <v>0.90976929754653257</v>
      </c>
      <c r="K101" s="312">
        <f t="shared" si="83"/>
        <v>14820.813192360694</v>
      </c>
      <c r="L101" s="380">
        <f t="shared" si="74"/>
        <v>0.89503068979773504</v>
      </c>
      <c r="M101" s="314">
        <f t="shared" si="84"/>
        <v>15554.671344209353</v>
      </c>
      <c r="N101" s="384">
        <f t="shared" si="75"/>
        <v>0.93934847178026171</v>
      </c>
      <c r="O101" s="342">
        <f t="shared" si="85"/>
        <v>15303.494131128182</v>
      </c>
      <c r="P101" s="391">
        <f t="shared" si="76"/>
        <v>0.92417984969673184</v>
      </c>
      <c r="Q101" s="343">
        <f t="shared" si="86"/>
        <v>15064.288383999809</v>
      </c>
      <c r="R101" s="398">
        <f t="shared" si="77"/>
        <v>0.90973418588077837</v>
      </c>
      <c r="S101" s="288">
        <f t="shared" si="87"/>
        <v>8.3734314925873646E-2</v>
      </c>
      <c r="T101" s="288">
        <f t="shared" si="88"/>
        <v>0.2415849158491585</v>
      </c>
      <c r="U101" s="288">
        <v>0.28399999999999997</v>
      </c>
      <c r="V101" s="322">
        <v>0.39400000000000002</v>
      </c>
      <c r="W101" s="282">
        <f t="shared" si="89"/>
        <v>7.7362801905994844E-2</v>
      </c>
      <c r="X101" s="288">
        <f t="shared" si="90"/>
        <v>0.11936369363693637</v>
      </c>
      <c r="Y101" s="288">
        <f t="shared" si="91"/>
        <v>3.4402844028440287E-2</v>
      </c>
      <c r="Z101" s="288">
        <f t="shared" si="78"/>
        <v>2.685081925023591E-2</v>
      </c>
      <c r="AA101" s="288">
        <f t="shared" si="92"/>
        <v>3.0510305103051031E-2</v>
      </c>
      <c r="AB101" s="288">
        <f t="shared" si="93"/>
        <v>5.4754458889313483E-2</v>
      </c>
      <c r="AC101" s="288">
        <v>0.34599999999999997</v>
      </c>
      <c r="AD101" s="288">
        <v>0.73699999999999999</v>
      </c>
      <c r="AE101" s="282">
        <f t="shared" si="94"/>
        <v>0.12913816902836375</v>
      </c>
      <c r="AF101" s="282">
        <f t="shared" si="95"/>
        <v>0.37258122581225811</v>
      </c>
      <c r="AG101" s="288">
        <v>0.39200000000000002</v>
      </c>
      <c r="AH101" s="288">
        <f t="shared" si="96"/>
        <v>0.34660406934576959</v>
      </c>
      <c r="AI101" s="213">
        <v>44444</v>
      </c>
      <c r="AJ101" s="213"/>
      <c r="AK101" s="212">
        <v>32200</v>
      </c>
      <c r="AL101" s="212">
        <v>5098</v>
      </c>
      <c r="AM101" s="212">
        <v>128227</v>
      </c>
      <c r="AN101" s="212">
        <v>113501</v>
      </c>
      <c r="AO101" s="212">
        <f t="shared" si="67"/>
        <v>10737</v>
      </c>
      <c r="AP101" s="327">
        <f t="shared" si="97"/>
        <v>24207</v>
      </c>
      <c r="AQ101" s="212">
        <v>9920</v>
      </c>
      <c r="AR101" s="216">
        <v>3443</v>
      </c>
      <c r="AS101" s="37">
        <v>1085.1470959912233</v>
      </c>
      <c r="AT101" s="327">
        <v>2553.1777648688462</v>
      </c>
      <c r="AU101" s="212">
        <v>1356</v>
      </c>
      <c r="AV101" s="213">
        <v>466</v>
      </c>
      <c r="AW101" s="212">
        <v>7021</v>
      </c>
      <c r="AX101" s="212">
        <f t="shared" si="98"/>
        <v>750</v>
      </c>
      <c r="AY101" s="212">
        <v>817</v>
      </c>
      <c r="AZ101" s="37">
        <v>290.91409461637778</v>
      </c>
      <c r="BA101" s="214">
        <v>261</v>
      </c>
      <c r="BB101" s="213">
        <v>44</v>
      </c>
      <c r="BC101" s="212">
        <f t="shared" si="99"/>
        <v>5305</v>
      </c>
      <c r="BD101" s="212">
        <v>1567</v>
      </c>
      <c r="BE101" s="213">
        <v>240</v>
      </c>
      <c r="BF101" s="213">
        <v>3819</v>
      </c>
      <c r="BG101" s="212">
        <v>1268</v>
      </c>
      <c r="BH101" s="212">
        <v>4555</v>
      </c>
      <c r="BI101" s="214">
        <f t="shared" si="71"/>
        <v>1529</v>
      </c>
      <c r="BJ101" s="212">
        <v>1539</v>
      </c>
      <c r="BK101" s="215"/>
    </row>
    <row r="102" spans="1:63" x14ac:dyDescent="0.25">
      <c r="A102" s="85"/>
      <c r="B102" s="96">
        <v>1922</v>
      </c>
      <c r="C102" s="208">
        <v>24</v>
      </c>
      <c r="D102" s="208">
        <v>3037</v>
      </c>
      <c r="E102" s="209">
        <v>15198</v>
      </c>
      <c r="F102" s="302">
        <f t="shared" si="81"/>
        <v>15236.371946455898</v>
      </c>
      <c r="G102" s="363">
        <f t="shared" si="72"/>
        <v>1.0025248023724107</v>
      </c>
      <c r="H102" s="210">
        <f>(F102-E102)/D102</f>
        <v>1.2634819379617409E-2</v>
      </c>
      <c r="I102" s="308">
        <f t="shared" si="82"/>
        <v>14438.141620527482</v>
      </c>
      <c r="J102" s="372">
        <f t="shared" si="73"/>
        <v>0.95000273855293338</v>
      </c>
      <c r="K102" s="312">
        <f t="shared" si="83"/>
        <v>14032.085381896133</v>
      </c>
      <c r="L102" s="380">
        <f t="shared" si="74"/>
        <v>0.92328499683485543</v>
      </c>
      <c r="M102" s="314">
        <f t="shared" si="84"/>
        <v>15210.717184351861</v>
      </c>
      <c r="N102" s="382">
        <f t="shared" si="75"/>
        <v>1.0008367669661706</v>
      </c>
      <c r="O102" s="342">
        <f t="shared" si="85"/>
        <v>14672.700498855145</v>
      </c>
      <c r="P102" s="390">
        <f t="shared" si="76"/>
        <v>0.96543627443447466</v>
      </c>
      <c r="Q102" s="343">
        <f t="shared" si="86"/>
        <v>14405.123227144488</v>
      </c>
      <c r="R102" s="398">
        <f t="shared" si="77"/>
        <v>0.94783018996871216</v>
      </c>
      <c r="S102" s="288">
        <f t="shared" si="87"/>
        <v>8.2295279363006554E-2</v>
      </c>
      <c r="T102" s="288">
        <f t="shared" si="88"/>
        <v>0.23316435624534512</v>
      </c>
      <c r="U102" s="288">
        <v>0.28599999999999998</v>
      </c>
      <c r="V102" s="322">
        <v>0.36599999999999999</v>
      </c>
      <c r="W102" s="282">
        <f t="shared" si="89"/>
        <v>7.5791365991401599E-2</v>
      </c>
      <c r="X102" s="288">
        <f t="shared" si="90"/>
        <v>0.12118299978377339</v>
      </c>
      <c r="Y102" s="288">
        <f t="shared" si="91"/>
        <v>3.4620282055594261E-2</v>
      </c>
      <c r="Z102" s="288">
        <f t="shared" si="78"/>
        <v>2.2055643649992792E-2</v>
      </c>
      <c r="AA102" s="288">
        <f t="shared" si="92"/>
        <v>3.1208706724647432E-2</v>
      </c>
      <c r="AB102" s="288">
        <f t="shared" si="93"/>
        <v>5.8933765231622415E-2</v>
      </c>
      <c r="AC102" s="288">
        <v>0.34699999999999998</v>
      </c>
      <c r="AD102" s="288">
        <v>0.746</v>
      </c>
      <c r="AE102" s="282">
        <f t="shared" si="94"/>
        <v>0.12887415309211475</v>
      </c>
      <c r="AF102" s="282">
        <f t="shared" si="95"/>
        <v>0.36513466112485887</v>
      </c>
      <c r="AG102" s="288">
        <v>0.39900000000000002</v>
      </c>
      <c r="AH102" s="288">
        <f t="shared" si="96"/>
        <v>0.35294965614903884</v>
      </c>
      <c r="AI102" s="213">
        <v>41623</v>
      </c>
      <c r="AJ102" s="213"/>
      <c r="AK102" s="212">
        <v>29892</v>
      </c>
      <c r="AL102" s="212">
        <v>4772</v>
      </c>
      <c r="AM102" s="212">
        <v>117929</v>
      </c>
      <c r="AN102" s="212">
        <v>104403</v>
      </c>
      <c r="AO102" s="212">
        <f t="shared" si="67"/>
        <v>9705</v>
      </c>
      <c r="AP102" s="327">
        <f t="shared" si="97"/>
        <v>22290</v>
      </c>
      <c r="AQ102" s="212">
        <v>8938</v>
      </c>
      <c r="AR102" s="216">
        <v>2601</v>
      </c>
      <c r="AS102" s="37">
        <v>998.09113931526497</v>
      </c>
      <c r="AT102" s="327">
        <v>1785.8865506597958</v>
      </c>
      <c r="AU102" s="212">
        <v>1299</v>
      </c>
      <c r="AV102" s="213">
        <v>448</v>
      </c>
      <c r="AW102" s="212">
        <v>6950</v>
      </c>
      <c r="AX102" s="212">
        <f t="shared" si="98"/>
        <v>741</v>
      </c>
      <c r="AY102" s="212">
        <v>767</v>
      </c>
      <c r="AZ102" s="37">
        <v>246.02745175592983</v>
      </c>
      <c r="BA102" s="214">
        <v>271</v>
      </c>
      <c r="BB102" s="213">
        <v>55</v>
      </c>
      <c r="BC102" s="212">
        <f t="shared" si="99"/>
        <v>5044</v>
      </c>
      <c r="BD102" s="212">
        <v>2020</v>
      </c>
      <c r="BE102" s="213">
        <v>238</v>
      </c>
      <c r="BF102" s="213">
        <v>3695</v>
      </c>
      <c r="BG102" s="212">
        <v>1170</v>
      </c>
      <c r="BH102" s="212">
        <v>4303</v>
      </c>
      <c r="BI102" s="214">
        <f t="shared" si="71"/>
        <v>1441</v>
      </c>
      <c r="BJ102" s="212">
        <v>1531</v>
      </c>
      <c r="BK102" s="215"/>
    </row>
    <row r="103" spans="1:63" x14ac:dyDescent="0.25">
      <c r="A103" s="85"/>
      <c r="B103" s="96">
        <v>1921</v>
      </c>
      <c r="C103" s="208">
        <v>24</v>
      </c>
      <c r="D103" s="208">
        <v>3131</v>
      </c>
      <c r="E103" s="209">
        <v>15296</v>
      </c>
      <c r="F103" s="302">
        <f t="shared" si="81"/>
        <v>15635.556349947503</v>
      </c>
      <c r="G103" s="362">
        <f t="shared" si="72"/>
        <v>1.0221990291545178</v>
      </c>
      <c r="H103" s="210">
        <f>(F103-E103)/D103</f>
        <v>0.10844980835116669</v>
      </c>
      <c r="I103" s="308">
        <f t="shared" si="82"/>
        <v>14463.813169470883</v>
      </c>
      <c r="J103" s="372">
        <f t="shared" si="73"/>
        <v>0.94559448022168424</v>
      </c>
      <c r="K103" s="312">
        <f t="shared" si="83"/>
        <v>14118.352380478282</v>
      </c>
      <c r="L103" s="380">
        <f t="shared" si="74"/>
        <v>0.92300943910030608</v>
      </c>
      <c r="M103" s="314">
        <f t="shared" si="84"/>
        <v>15490.914309766618</v>
      </c>
      <c r="N103" s="382">
        <f t="shared" si="75"/>
        <v>1.0127428288288847</v>
      </c>
      <c r="O103" s="342">
        <f t="shared" si="85"/>
        <v>14706.91461458987</v>
      </c>
      <c r="P103" s="391">
        <f t="shared" si="76"/>
        <v>0.96148761863165988</v>
      </c>
      <c r="Q103" s="343">
        <f t="shared" si="86"/>
        <v>14426.905044415094</v>
      </c>
      <c r="R103" s="398">
        <f t="shared" si="77"/>
        <v>0.94318155363592404</v>
      </c>
      <c r="S103" s="288">
        <f t="shared" si="87"/>
        <v>7.8432829045650007E-2</v>
      </c>
      <c r="T103" s="288">
        <f t="shared" si="88"/>
        <v>0.22436548223350253</v>
      </c>
      <c r="U103" s="288">
        <v>0.28599999999999998</v>
      </c>
      <c r="V103" s="322">
        <v>0.378</v>
      </c>
      <c r="W103" s="282">
        <f t="shared" si="89"/>
        <v>7.158243989402531E-2</v>
      </c>
      <c r="X103" s="288">
        <f t="shared" si="90"/>
        <v>0.13207413528509032</v>
      </c>
      <c r="Y103" s="288">
        <f t="shared" si="91"/>
        <v>3.8484240349427455E-2</v>
      </c>
      <c r="Z103" s="288">
        <f t="shared" si="78"/>
        <v>2.1401275988148002E-2</v>
      </c>
      <c r="AA103" s="288">
        <f t="shared" si="92"/>
        <v>2.6679258647149096E-2</v>
      </c>
      <c r="AB103" s="288">
        <f t="shared" si="93"/>
        <v>5.7435973621875025E-2</v>
      </c>
      <c r="AC103" s="288">
        <v>0.34399999999999997</v>
      </c>
      <c r="AD103" s="288">
        <v>0.73699999999999999</v>
      </c>
      <c r="AE103" s="282">
        <f t="shared" si="94"/>
        <v>0.12624524393162817</v>
      </c>
      <c r="AF103" s="282">
        <f t="shared" si="95"/>
        <v>0.36113800023609965</v>
      </c>
      <c r="AG103" s="288">
        <v>0.39400000000000002</v>
      </c>
      <c r="AH103" s="288">
        <f t="shared" si="96"/>
        <v>0.34957618375549887</v>
      </c>
      <c r="AI103" s="213">
        <v>42355</v>
      </c>
      <c r="AJ103" s="213"/>
      <c r="AK103" s="212">
        <v>30758</v>
      </c>
      <c r="AL103" s="212">
        <v>4785</v>
      </c>
      <c r="AM103" s="212">
        <v>121161</v>
      </c>
      <c r="AN103" s="212">
        <v>107615</v>
      </c>
      <c r="AO103" s="212">
        <f t="shared" si="67"/>
        <v>9503</v>
      </c>
      <c r="AP103" s="327">
        <f t="shared" si="97"/>
        <v>23132</v>
      </c>
      <c r="AQ103" s="212">
        <v>8673</v>
      </c>
      <c r="AR103" s="216">
        <v>2593</v>
      </c>
      <c r="AS103" s="37">
        <v>936.4302401621178</v>
      </c>
      <c r="AT103" s="327">
        <v>1888.9134248111427</v>
      </c>
      <c r="AU103" s="212">
        <v>1130</v>
      </c>
      <c r="AV103" s="213">
        <v>407</v>
      </c>
      <c r="AW103" s="212">
        <v>6959</v>
      </c>
      <c r="AX103" s="212">
        <f t="shared" si="98"/>
        <v>709</v>
      </c>
      <c r="AY103" s="212">
        <v>830</v>
      </c>
      <c r="AZ103" s="37">
        <v>276.15752516403796</v>
      </c>
      <c r="BA103" s="214">
        <v>306</v>
      </c>
      <c r="BB103" s="213">
        <v>50</v>
      </c>
      <c r="BC103" s="212">
        <f t="shared" si="99"/>
        <v>5594</v>
      </c>
      <c r="BD103" s="212">
        <v>2208</v>
      </c>
      <c r="BE103" s="213">
        <v>252</v>
      </c>
      <c r="BF103" s="213">
        <v>3859</v>
      </c>
      <c r="BG103" s="212">
        <v>1324</v>
      </c>
      <c r="BH103" s="212">
        <v>4885</v>
      </c>
      <c r="BI103" s="214">
        <f t="shared" si="71"/>
        <v>1630</v>
      </c>
      <c r="BJ103" s="212">
        <v>1711</v>
      </c>
      <c r="BK103" s="215"/>
    </row>
    <row r="104" spans="1:63" x14ac:dyDescent="0.25">
      <c r="A104" s="85"/>
      <c r="B104" s="96">
        <v>1920</v>
      </c>
      <c r="C104" s="208">
        <v>24</v>
      </c>
      <c r="D104" s="208">
        <v>2982</v>
      </c>
      <c r="E104" s="209">
        <v>13084</v>
      </c>
      <c r="F104" s="302">
        <f t="shared" si="81"/>
        <v>13368.246055118361</v>
      </c>
      <c r="G104" s="362">
        <f t="shared" si="72"/>
        <v>1.0217247061386703</v>
      </c>
      <c r="H104" s="210">
        <f>(F104-E104)/D104</f>
        <v>9.5320608691603373E-2</v>
      </c>
      <c r="I104" s="308">
        <f t="shared" si="82"/>
        <v>12309.482119750361</v>
      </c>
      <c r="J104" s="372">
        <f t="shared" si="73"/>
        <v>0.94080419747404165</v>
      </c>
      <c r="K104" s="312">
        <f t="shared" si="83"/>
        <v>12059.735507433632</v>
      </c>
      <c r="L104" s="380">
        <f t="shared" si="74"/>
        <v>0.92171625706463101</v>
      </c>
      <c r="M104" s="314">
        <f t="shared" si="84"/>
        <v>13256.856389870014</v>
      </c>
      <c r="N104" s="382">
        <f t="shared" si="75"/>
        <v>1.0132112801796098</v>
      </c>
      <c r="O104" s="342">
        <f t="shared" si="85"/>
        <v>12488.490424419562</v>
      </c>
      <c r="P104" s="391">
        <f t="shared" si="76"/>
        <v>0.9544856637434701</v>
      </c>
      <c r="Q104" s="343">
        <f t="shared" si="86"/>
        <v>12382.652879379428</v>
      </c>
      <c r="R104" s="398">
        <f t="shared" si="77"/>
        <v>0.9463965820375595</v>
      </c>
      <c r="S104" s="288">
        <f t="shared" si="87"/>
        <v>7.9685009022266606E-2</v>
      </c>
      <c r="T104" s="288">
        <f t="shared" si="88"/>
        <v>0.24667154749315329</v>
      </c>
      <c r="U104" s="288">
        <v>0.27300000000000002</v>
      </c>
      <c r="V104" s="322">
        <v>0.34799999999999998</v>
      </c>
      <c r="W104" s="282">
        <f t="shared" si="89"/>
        <v>7.3369422399747725E-2</v>
      </c>
      <c r="X104" s="288">
        <f t="shared" si="90"/>
        <v>0.14279129043629166</v>
      </c>
      <c r="Y104" s="288">
        <f t="shared" si="91"/>
        <v>5.0191165704059224E-2</v>
      </c>
      <c r="Z104" s="288">
        <f t="shared" si="78"/>
        <v>1.9840227045777054E-2</v>
      </c>
      <c r="AA104" s="288">
        <f t="shared" si="92"/>
        <v>1.9550421649177037E-2</v>
      </c>
      <c r="AB104" s="288">
        <f t="shared" si="93"/>
        <v>6.3479967064347151E-2</v>
      </c>
      <c r="AC104" s="288">
        <v>0.33300000000000002</v>
      </c>
      <c r="AD104" s="288">
        <v>0.69699999999999995</v>
      </c>
      <c r="AE104" s="282">
        <f t="shared" si="94"/>
        <v>0.11460906431211787</v>
      </c>
      <c r="AF104" s="282">
        <f t="shared" si="95"/>
        <v>0.35478185417175084</v>
      </c>
      <c r="AG104" s="288">
        <v>0.36499999999999999</v>
      </c>
      <c r="AH104" s="288">
        <f t="shared" si="96"/>
        <v>0.32304094181951964</v>
      </c>
      <c r="AI104" s="213">
        <v>36879</v>
      </c>
      <c r="AJ104" s="213"/>
      <c r="AK104" s="212">
        <v>27592</v>
      </c>
      <c r="AL104" s="212">
        <v>4204</v>
      </c>
      <c r="AM104" s="212">
        <v>114162</v>
      </c>
      <c r="AN104" s="212">
        <v>101172</v>
      </c>
      <c r="AO104" s="212">
        <f t="shared" si="67"/>
        <v>9097</v>
      </c>
      <c r="AP104" s="327">
        <f t="shared" si="97"/>
        <v>21207</v>
      </c>
      <c r="AQ104" s="212">
        <v>8376</v>
      </c>
      <c r="AR104" s="216">
        <v>2265</v>
      </c>
      <c r="AS104" s="37">
        <v>899.20394841576945</v>
      </c>
      <c r="AT104" s="327">
        <v>1587.9059149418383</v>
      </c>
      <c r="AU104" s="212">
        <v>721</v>
      </c>
      <c r="AV104" s="213">
        <v>469</v>
      </c>
      <c r="AW104" s="212">
        <v>7247</v>
      </c>
      <c r="AX104" s="212">
        <f t="shared" si="98"/>
        <v>739</v>
      </c>
      <c r="AY104" s="212">
        <v>721</v>
      </c>
      <c r="AZ104" s="37">
        <v>255.01547784360201</v>
      </c>
      <c r="BA104" s="214">
        <v>317</v>
      </c>
      <c r="BB104" s="213">
        <v>50</v>
      </c>
      <c r="BC104" s="212">
        <f t="shared" si="99"/>
        <v>5266</v>
      </c>
      <c r="BD104" s="212">
        <v>2234</v>
      </c>
      <c r="BE104" s="213">
        <v>220</v>
      </c>
      <c r="BF104" s="213">
        <v>3734</v>
      </c>
      <c r="BG104" s="212">
        <v>1534</v>
      </c>
      <c r="BH104" s="212">
        <v>4527</v>
      </c>
      <c r="BI104" s="214">
        <f t="shared" si="71"/>
        <v>1851</v>
      </c>
      <c r="BJ104" s="212">
        <v>1460</v>
      </c>
      <c r="BK104" s="215"/>
    </row>
    <row r="105" spans="1:63" x14ac:dyDescent="0.25">
      <c r="A105" s="85"/>
      <c r="B105" s="96">
        <v>1919</v>
      </c>
      <c r="C105" s="208">
        <v>16</v>
      </c>
      <c r="D105" s="208">
        <v>2236</v>
      </c>
      <c r="E105" s="209">
        <v>8665</v>
      </c>
      <c r="F105" s="302">
        <f t="shared" si="81"/>
        <v>8885.5387712989941</v>
      </c>
      <c r="G105" s="362">
        <f t="shared" si="72"/>
        <v>1.0254516758567795</v>
      </c>
      <c r="H105" s="210">
        <f>(F105-E105)/D105</f>
        <v>9.8630935285775545E-2</v>
      </c>
      <c r="I105" s="308">
        <f t="shared" si="82"/>
        <v>8384.1313353353871</v>
      </c>
      <c r="J105" s="371">
        <f t="shared" si="73"/>
        <v>0.96758584366247979</v>
      </c>
      <c r="K105" s="312">
        <f t="shared" si="83"/>
        <v>8285.8321949091041</v>
      </c>
      <c r="L105" s="380">
        <f t="shared" si="74"/>
        <v>0.95624145353826939</v>
      </c>
      <c r="M105" s="314">
        <f t="shared" si="84"/>
        <v>8901.9907674105743</v>
      </c>
      <c r="N105" s="383">
        <f t="shared" si="75"/>
        <v>1.0273503482297259</v>
      </c>
      <c r="O105" s="342">
        <f t="shared" si="85"/>
        <v>8460.7193960790737</v>
      </c>
      <c r="P105" s="390">
        <f t="shared" si="76"/>
        <v>0.97642462736053937</v>
      </c>
      <c r="Q105" s="343">
        <f t="shared" si="86"/>
        <v>8474.0322373695271</v>
      </c>
      <c r="R105" s="396">
        <f t="shared" si="77"/>
        <v>0.97796101989261708</v>
      </c>
      <c r="S105" s="288">
        <f t="shared" si="87"/>
        <v>7.7459177241535143E-2</v>
      </c>
      <c r="T105" s="288">
        <f t="shared" si="88"/>
        <v>0.25066389562406188</v>
      </c>
      <c r="U105" s="288">
        <v>0.26300000000000001</v>
      </c>
      <c r="V105" s="322">
        <v>0.28199999999999997</v>
      </c>
      <c r="W105" s="282">
        <f t="shared" si="89"/>
        <v>7.1143988677854028E-2</v>
      </c>
      <c r="X105" s="288">
        <f t="shared" si="90"/>
        <v>0.14617249740214755</v>
      </c>
      <c r="Y105" s="288">
        <f t="shared" si="91"/>
        <v>7.4125389677866291E-2</v>
      </c>
      <c r="Z105" s="288">
        <f t="shared" si="78"/>
        <v>1.8957458701521115E-2</v>
      </c>
      <c r="AA105" s="288">
        <f t="shared" si="92"/>
        <v>1.7203556171342799E-2</v>
      </c>
      <c r="AB105" s="288">
        <f t="shared" si="93"/>
        <v>8.1455228762056534E-2</v>
      </c>
      <c r="AC105" s="288">
        <v>0.32200000000000001</v>
      </c>
      <c r="AD105" s="288">
        <v>0.67</v>
      </c>
      <c r="AE105" s="282">
        <f t="shared" si="94"/>
        <v>0.10305293578963642</v>
      </c>
      <c r="AF105" s="282">
        <f t="shared" si="95"/>
        <v>0.33348728014471002</v>
      </c>
      <c r="AG105" s="288">
        <v>0.34799999999999998</v>
      </c>
      <c r="AH105" s="288">
        <f t="shared" si="96"/>
        <v>0.30901609124317636</v>
      </c>
      <c r="AI105" s="213">
        <v>25983</v>
      </c>
      <c r="AJ105" s="213"/>
      <c r="AK105" s="212">
        <v>19624</v>
      </c>
      <c r="AL105" s="212">
        <v>2922</v>
      </c>
      <c r="AM105" s="212">
        <v>84083</v>
      </c>
      <c r="AN105" s="212">
        <v>74672</v>
      </c>
      <c r="AO105" s="212">
        <f t="shared" si="67"/>
        <v>6513</v>
      </c>
      <c r="AP105" s="327">
        <f t="shared" si="97"/>
        <v>15207</v>
      </c>
      <c r="AQ105" s="212">
        <v>5982</v>
      </c>
      <c r="AR105" s="216">
        <v>1594</v>
      </c>
      <c r="AS105" s="37">
        <v>709.51571220492917</v>
      </c>
      <c r="AT105" s="327">
        <v>993.38641622826367</v>
      </c>
      <c r="AU105" s="212">
        <v>447</v>
      </c>
      <c r="AV105" s="213">
        <v>374</v>
      </c>
      <c r="AW105" s="212">
        <v>6849</v>
      </c>
      <c r="AX105" s="212">
        <f t="shared" si="98"/>
        <v>612</v>
      </c>
      <c r="AY105" s="212">
        <v>531</v>
      </c>
      <c r="AZ105" s="37">
        <v>207.15113490934084</v>
      </c>
      <c r="BA105" s="214">
        <v>264</v>
      </c>
      <c r="BB105" s="213">
        <v>43</v>
      </c>
      <c r="BC105" s="212">
        <f t="shared" si="99"/>
        <v>3798</v>
      </c>
      <c r="BD105" s="212">
        <v>2081</v>
      </c>
      <c r="BE105" s="213">
        <v>195</v>
      </c>
      <c r="BF105" s="213">
        <v>2718</v>
      </c>
      <c r="BG105" s="212">
        <v>1662</v>
      </c>
      <c r="BH105" s="212">
        <v>3186</v>
      </c>
      <c r="BI105" s="214">
        <f t="shared" si="71"/>
        <v>1926</v>
      </c>
      <c r="BJ105" s="212">
        <v>1048</v>
      </c>
      <c r="BK105" s="215"/>
    </row>
    <row r="106" spans="1:63" x14ac:dyDescent="0.25">
      <c r="A106" s="85"/>
      <c r="B106" s="96">
        <v>1918</v>
      </c>
      <c r="C106" s="208">
        <v>16</v>
      </c>
      <c r="D106" s="208">
        <v>2032</v>
      </c>
      <c r="E106" s="209">
        <v>7385</v>
      </c>
      <c r="F106" s="302">
        <f t="shared" si="81"/>
        <v>7490.9348041610374</v>
      </c>
      <c r="G106" s="363">
        <f t="shared" si="72"/>
        <v>1.0143445909493618</v>
      </c>
      <c r="H106" s="210">
        <f>(F106-E106)/D106</f>
        <v>5.2133269764290058E-2</v>
      </c>
      <c r="I106" s="308">
        <f t="shared" si="82"/>
        <v>6957.2652225701286</v>
      </c>
      <c r="J106" s="372">
        <f t="shared" si="73"/>
        <v>0.94208059885851436</v>
      </c>
      <c r="K106" s="312">
        <f t="shared" si="83"/>
        <v>6925.763727711088</v>
      </c>
      <c r="L106" s="380">
        <f t="shared" si="74"/>
        <v>0.93781499359662668</v>
      </c>
      <c r="M106" s="314">
        <f t="shared" si="84"/>
        <v>7446.7812756256235</v>
      </c>
      <c r="N106" s="382">
        <f t="shared" si="75"/>
        <v>1.0083657786899964</v>
      </c>
      <c r="O106" s="342">
        <f t="shared" si="85"/>
        <v>7032.7813191223022</v>
      </c>
      <c r="P106" s="391">
        <f t="shared" si="76"/>
        <v>0.95230620434966851</v>
      </c>
      <c r="Q106" s="343">
        <f t="shared" si="86"/>
        <v>7077.2503431737241</v>
      </c>
      <c r="R106" s="398">
        <f t="shared" si="77"/>
        <v>0.95832773773510138</v>
      </c>
      <c r="S106" s="288">
        <f t="shared" si="87"/>
        <v>8.1583856643632255E-2</v>
      </c>
      <c r="T106" s="288">
        <f t="shared" si="88"/>
        <v>0.28378193117945438</v>
      </c>
      <c r="U106" s="288">
        <v>0.254</v>
      </c>
      <c r="V106" s="322">
        <v>0.27300000000000002</v>
      </c>
      <c r="W106" s="282">
        <f t="shared" si="89"/>
        <v>7.5527470506319139E-2</v>
      </c>
      <c r="X106" s="288">
        <f t="shared" si="90"/>
        <v>0.16341452268884521</v>
      </c>
      <c r="Y106" s="288">
        <f t="shared" si="91"/>
        <v>8.4494813325412421E-2</v>
      </c>
      <c r="Z106" s="288">
        <f t="shared" si="78"/>
        <v>2.0980582779368876E-2</v>
      </c>
      <c r="AA106" s="288">
        <f t="shared" si="92"/>
        <v>1.0738929762829594E-2</v>
      </c>
      <c r="AB106" s="288">
        <f t="shared" si="93"/>
        <v>7.783966998607425E-2</v>
      </c>
      <c r="AC106" s="288">
        <v>0.317</v>
      </c>
      <c r="AD106" s="288">
        <v>0.64200000000000002</v>
      </c>
      <c r="AE106" s="282">
        <f t="shared" si="94"/>
        <v>9.7020415670406479E-2</v>
      </c>
      <c r="AF106" s="282">
        <f t="shared" si="95"/>
        <v>0.33747657999360237</v>
      </c>
      <c r="AG106" s="288">
        <v>0.32500000000000001</v>
      </c>
      <c r="AH106" s="288">
        <f t="shared" si="96"/>
        <v>0.28748784781523423</v>
      </c>
      <c r="AI106" s="213">
        <v>21883</v>
      </c>
      <c r="AJ106" s="213"/>
      <c r="AK106" s="212">
        <v>17085</v>
      </c>
      <c r="AL106" s="212">
        <v>2323</v>
      </c>
      <c r="AM106" s="212">
        <v>76118</v>
      </c>
      <c r="AN106" s="212">
        <v>67315</v>
      </c>
      <c r="AO106" s="212">
        <f t="shared" si="67"/>
        <v>6210</v>
      </c>
      <c r="AP106" s="327">
        <f t="shared" si="97"/>
        <v>13642</v>
      </c>
      <c r="AQ106" s="212">
        <v>5749</v>
      </c>
      <c r="AR106" s="216">
        <v>1597</v>
      </c>
      <c r="AS106" s="37">
        <v>652.16530965580864</v>
      </c>
      <c r="AT106" s="327">
        <v>1073.6061186871088</v>
      </c>
      <c r="AU106" s="212">
        <v>235</v>
      </c>
      <c r="AV106" s="213">
        <v>299</v>
      </c>
      <c r="AW106" s="212">
        <v>5925</v>
      </c>
      <c r="AX106" s="212">
        <f t="shared" si="98"/>
        <v>512</v>
      </c>
      <c r="AY106" s="212">
        <v>461</v>
      </c>
      <c r="AZ106" s="37">
        <v>185.07286094104163</v>
      </c>
      <c r="BA106" s="214">
        <v>270</v>
      </c>
      <c r="BB106" s="213">
        <v>23</v>
      </c>
      <c r="BC106" s="212">
        <f t="shared" si="99"/>
        <v>3576</v>
      </c>
      <c r="BD106" s="212">
        <v>2009</v>
      </c>
      <c r="BE106" s="213">
        <v>190</v>
      </c>
      <c r="BF106" s="213">
        <v>2446</v>
      </c>
      <c r="BG106" s="212">
        <v>1579</v>
      </c>
      <c r="BH106" s="212">
        <v>3064</v>
      </c>
      <c r="BI106" s="214">
        <f t="shared" si="71"/>
        <v>1849</v>
      </c>
      <c r="BJ106" s="212">
        <v>885</v>
      </c>
      <c r="BK106" s="215"/>
    </row>
    <row r="107" spans="1:63" x14ac:dyDescent="0.25">
      <c r="A107" s="85"/>
      <c r="B107" s="96">
        <v>1917</v>
      </c>
      <c r="C107" s="208">
        <v>16</v>
      </c>
      <c r="D107" s="208">
        <v>2494</v>
      </c>
      <c r="E107" s="209">
        <v>8949</v>
      </c>
      <c r="F107" s="302">
        <f t="shared" si="81"/>
        <v>8798.1829883560185</v>
      </c>
      <c r="G107" s="363">
        <f t="shared" si="72"/>
        <v>0.98314705423578264</v>
      </c>
      <c r="H107" s="210">
        <f>(E107-F107)/D107</f>
        <v>6.0471937307129693E-2</v>
      </c>
      <c r="I107" s="308">
        <f t="shared" si="82"/>
        <v>8302.2888123977464</v>
      </c>
      <c r="J107" s="372">
        <f t="shared" si="73"/>
        <v>0.92773369230056391</v>
      </c>
      <c r="K107" s="312">
        <f t="shared" si="83"/>
        <v>8265.7166382070209</v>
      </c>
      <c r="L107" s="380">
        <f t="shared" si="74"/>
        <v>0.92364695923645335</v>
      </c>
      <c r="M107" s="314">
        <f t="shared" si="84"/>
        <v>8647.2246791704492</v>
      </c>
      <c r="N107" s="383">
        <f t="shared" si="75"/>
        <v>0.96627831927259467</v>
      </c>
      <c r="O107" s="342">
        <f t="shared" si="85"/>
        <v>8359.9185913512047</v>
      </c>
      <c r="P107" s="391">
        <f t="shared" si="76"/>
        <v>0.93417349327871324</v>
      </c>
      <c r="Q107" s="343">
        <f t="shared" si="86"/>
        <v>8406.3079009179582</v>
      </c>
      <c r="R107" s="398">
        <f t="shared" si="77"/>
        <v>0.93935723554787776</v>
      </c>
      <c r="S107" s="288">
        <f t="shared" si="87"/>
        <v>8.0702170305394519E-2</v>
      </c>
      <c r="T107" s="288">
        <f t="shared" si="88"/>
        <v>0.28174259809638463</v>
      </c>
      <c r="U107" s="288">
        <v>0.249</v>
      </c>
      <c r="V107" s="322">
        <v>0.27200000000000002</v>
      </c>
      <c r="W107" s="282">
        <f t="shared" si="89"/>
        <v>7.4462811698527989E-2</v>
      </c>
      <c r="X107" s="288">
        <f t="shared" si="90"/>
        <v>0.16827809337496707</v>
      </c>
      <c r="Y107" s="288">
        <f t="shared" si="91"/>
        <v>8.1938226552800877E-2</v>
      </c>
      <c r="Z107" s="288">
        <f t="shared" si="78"/>
        <v>2.0862518588762688E-2</v>
      </c>
      <c r="AA107" s="288">
        <f t="shared" si="92"/>
        <v>1.2602987096046047E-2</v>
      </c>
      <c r="AB107" s="288">
        <f t="shared" si="93"/>
        <v>9.3536498631436024E-2</v>
      </c>
      <c r="AC107" s="288">
        <v>0.311</v>
      </c>
      <c r="AD107" s="288">
        <v>0.63500000000000001</v>
      </c>
      <c r="AE107" s="282">
        <f t="shared" si="94"/>
        <v>9.6435268001465554E-2</v>
      </c>
      <c r="AF107" s="282">
        <f t="shared" si="95"/>
        <v>0.33666904932094355</v>
      </c>
      <c r="AG107" s="288">
        <v>0.32400000000000001</v>
      </c>
      <c r="AH107" s="288">
        <f t="shared" si="96"/>
        <v>0.28643936291730426</v>
      </c>
      <c r="AI107" s="213">
        <v>26581</v>
      </c>
      <c r="AJ107" s="213"/>
      <c r="AK107" s="212">
        <v>20391</v>
      </c>
      <c r="AL107" s="212">
        <v>2909</v>
      </c>
      <c r="AM107" s="212">
        <v>92798</v>
      </c>
      <c r="AN107" s="212">
        <v>82055</v>
      </c>
      <c r="AO107" s="212">
        <f t="shared" si="67"/>
        <v>7489</v>
      </c>
      <c r="AP107" s="327">
        <f t="shared" si="97"/>
        <v>16009</v>
      </c>
      <c r="AQ107" s="212">
        <v>6910</v>
      </c>
      <c r="AR107" s="216">
        <v>1936</v>
      </c>
      <c r="AS107" s="37">
        <v>789.88332250168969</v>
      </c>
      <c r="AT107" s="327">
        <v>1367.5967127374033</v>
      </c>
      <c r="AU107" s="212">
        <v>335</v>
      </c>
      <c r="AV107" s="213">
        <v>415</v>
      </c>
      <c r="AW107" s="212">
        <v>8680</v>
      </c>
      <c r="AX107" s="212">
        <f t="shared" si="98"/>
        <v>727</v>
      </c>
      <c r="AY107" s="212">
        <v>579</v>
      </c>
      <c r="AZ107" s="37">
        <v>212.6460521647615</v>
      </c>
      <c r="BA107" s="214">
        <v>267</v>
      </c>
      <c r="BB107" s="213">
        <v>38</v>
      </c>
      <c r="BC107" s="212">
        <f t="shared" si="99"/>
        <v>4473</v>
      </c>
      <c r="BD107" s="212">
        <v>2420</v>
      </c>
      <c r="BE107" s="213">
        <v>274</v>
      </c>
      <c r="BF107" s="213">
        <v>3079</v>
      </c>
      <c r="BG107" s="212">
        <v>1911</v>
      </c>
      <c r="BH107" s="212">
        <v>3746</v>
      </c>
      <c r="BI107" s="214">
        <f t="shared" si="71"/>
        <v>2178</v>
      </c>
      <c r="BJ107" s="212">
        <v>1138</v>
      </c>
      <c r="BK107" s="215"/>
    </row>
    <row r="108" spans="1:63" x14ac:dyDescent="0.25">
      <c r="A108" s="85"/>
      <c r="B108" s="96">
        <v>1916</v>
      </c>
      <c r="C108" s="208">
        <v>16</v>
      </c>
      <c r="D108" s="208">
        <v>2494</v>
      </c>
      <c r="E108" s="209">
        <v>8889</v>
      </c>
      <c r="F108" s="302">
        <f t="shared" si="81"/>
        <v>9089.1725766669369</v>
      </c>
      <c r="G108" s="362">
        <f t="shared" si="72"/>
        <v>1.022519133385863</v>
      </c>
      <c r="H108" s="210">
        <f>(F108-E108)/D108</f>
        <v>8.026165864752885E-2</v>
      </c>
      <c r="I108" s="308">
        <f t="shared" si="82"/>
        <v>8424.9685276971959</v>
      </c>
      <c r="J108" s="372">
        <f t="shared" si="73"/>
        <v>0.94779711190203575</v>
      </c>
      <c r="K108" s="312">
        <f t="shared" si="83"/>
        <v>8405.0293666572306</v>
      </c>
      <c r="L108" s="380">
        <f t="shared" si="74"/>
        <v>0.9455539843241344</v>
      </c>
      <c r="M108" s="314">
        <f t="shared" si="84"/>
        <v>8922.9154763181305</v>
      </c>
      <c r="N108" s="382">
        <f t="shared" si="75"/>
        <v>1.0038154433927473</v>
      </c>
      <c r="O108" s="342">
        <f t="shared" si="85"/>
        <v>8424.6945206347737</v>
      </c>
      <c r="P108" s="391">
        <f t="shared" si="76"/>
        <v>0.9477662864928309</v>
      </c>
      <c r="Q108" s="343">
        <f t="shared" si="86"/>
        <v>8475.0942232855814</v>
      </c>
      <c r="R108" s="398">
        <f t="shared" si="77"/>
        <v>0.95343618216735082</v>
      </c>
      <c r="S108" s="288">
        <f t="shared" si="87"/>
        <v>8.3273975263873604E-2</v>
      </c>
      <c r="T108" s="288">
        <f t="shared" si="88"/>
        <v>0.28886975403391862</v>
      </c>
      <c r="U108" s="288">
        <v>0.248</v>
      </c>
      <c r="V108" s="322">
        <v>0.27400000000000002</v>
      </c>
      <c r="W108" s="282">
        <f t="shared" si="89"/>
        <v>7.6366854454013686E-2</v>
      </c>
      <c r="X108" s="288">
        <f t="shared" si="90"/>
        <v>0.1732993897645165</v>
      </c>
      <c r="Y108" s="288">
        <f t="shared" si="91"/>
        <v>9.0037812137321704E-2</v>
      </c>
      <c r="Z108" s="288">
        <f t="shared" si="78"/>
        <v>2.0052235101124565E-2</v>
      </c>
      <c r="AA108" s="288">
        <f t="shared" si="92"/>
        <v>1.4338661974467449E-2</v>
      </c>
      <c r="AB108" s="288">
        <f t="shared" si="93"/>
        <v>0.10289451531438192</v>
      </c>
      <c r="AC108" s="288">
        <v>0.312</v>
      </c>
      <c r="AD108" s="288">
        <v>0.63800000000000001</v>
      </c>
      <c r="AE108" s="282">
        <f t="shared" si="94"/>
        <v>9.5933432623194981E-2</v>
      </c>
      <c r="AF108" s="282">
        <f t="shared" si="95"/>
        <v>0.33278424619070796</v>
      </c>
      <c r="AG108" s="288">
        <v>0.32600000000000001</v>
      </c>
      <c r="AH108" s="288">
        <f t="shared" si="96"/>
        <v>0.2882751624252628</v>
      </c>
      <c r="AI108" s="213">
        <v>26711</v>
      </c>
      <c r="AJ108" s="213"/>
      <c r="AK108" s="212">
        <v>20285</v>
      </c>
      <c r="AL108" s="212">
        <v>2995</v>
      </c>
      <c r="AM108" s="212">
        <v>92658</v>
      </c>
      <c r="AN108" s="212">
        <v>81924</v>
      </c>
      <c r="AO108" s="212">
        <f t="shared" si="67"/>
        <v>7716</v>
      </c>
      <c r="AP108" s="327">
        <f t="shared" si="97"/>
        <v>15766</v>
      </c>
      <c r="AQ108" s="212">
        <v>7076</v>
      </c>
      <c r="AR108" s="216">
        <v>1858</v>
      </c>
      <c r="AS108" s="37">
        <v>729.5223919553938</v>
      </c>
      <c r="AT108" s="327">
        <v>1340.0933196567073</v>
      </c>
      <c r="AU108" s="212">
        <v>383</v>
      </c>
      <c r="AV108" s="213">
        <v>500</v>
      </c>
      <c r="AW108" s="212">
        <v>9534</v>
      </c>
      <c r="AX108" s="212">
        <f t="shared" si="98"/>
        <v>846</v>
      </c>
      <c r="AY108" s="212">
        <v>640</v>
      </c>
      <c r="AZ108" s="37">
        <v>207.91703849925017</v>
      </c>
      <c r="BA108" s="214">
        <v>322</v>
      </c>
      <c r="BB108" s="213">
        <v>50</v>
      </c>
      <c r="BC108" s="212">
        <f t="shared" si="99"/>
        <v>4629</v>
      </c>
      <c r="BD108" s="212">
        <v>2755</v>
      </c>
      <c r="BE108" s="213">
        <v>296</v>
      </c>
      <c r="BF108" s="213">
        <v>2829</v>
      </c>
      <c r="BG108" s="212">
        <v>2083</v>
      </c>
      <c r="BH108" s="212">
        <v>3783</v>
      </c>
      <c r="BI108" s="214">
        <f t="shared" si="71"/>
        <v>2405</v>
      </c>
      <c r="BJ108" s="212">
        <v>1141</v>
      </c>
      <c r="BK108" s="215"/>
    </row>
    <row r="109" spans="1:63" x14ac:dyDescent="0.25">
      <c r="A109" s="85"/>
      <c r="B109" s="96">
        <v>1915</v>
      </c>
      <c r="C109" s="208">
        <v>24</v>
      </c>
      <c r="D109" s="208">
        <v>3728</v>
      </c>
      <c r="E109" s="209">
        <v>14213</v>
      </c>
      <c r="F109" s="302">
        <f t="shared" si="81"/>
        <v>14082.269924660472</v>
      </c>
      <c r="G109" s="363">
        <f t="shared" si="72"/>
        <v>0.99080207729968839</v>
      </c>
      <c r="H109" s="210">
        <f>(E109-F109)/D109</f>
        <v>3.506708029493788E-2</v>
      </c>
      <c r="I109" s="308">
        <f t="shared" si="82"/>
        <v>13131.045309762301</v>
      </c>
      <c r="J109" s="372">
        <f t="shared" si="73"/>
        <v>0.92387569899122646</v>
      </c>
      <c r="K109" s="312">
        <f t="shared" si="83"/>
        <v>13045.932243985962</v>
      </c>
      <c r="L109" s="380">
        <f t="shared" si="74"/>
        <v>0.91788730345359615</v>
      </c>
      <c r="M109" s="314">
        <f t="shared" si="84"/>
        <v>14006.365479669126</v>
      </c>
      <c r="N109" s="382">
        <f t="shared" si="75"/>
        <v>0.98546158303448439</v>
      </c>
      <c r="O109" s="342">
        <f t="shared" si="85"/>
        <v>13126.752698718319</v>
      </c>
      <c r="P109" s="391">
        <f t="shared" si="76"/>
        <v>0.9235736789360669</v>
      </c>
      <c r="Q109" s="343">
        <f t="shared" si="86"/>
        <v>13265.005325346172</v>
      </c>
      <c r="R109" s="398">
        <f t="shared" si="77"/>
        <v>0.93330087422403241</v>
      </c>
      <c r="S109" s="288">
        <f t="shared" si="87"/>
        <v>8.762302243467085E-2</v>
      </c>
      <c r="T109" s="288">
        <f t="shared" si="88"/>
        <v>0.30011128972424878</v>
      </c>
      <c r="U109" s="288">
        <v>0.25</v>
      </c>
      <c r="V109" s="322">
        <v>0.27700000000000002</v>
      </c>
      <c r="W109" s="282">
        <f t="shared" si="89"/>
        <v>8.0294026326620499E-2</v>
      </c>
      <c r="X109" s="288">
        <f t="shared" si="90"/>
        <v>0.17551626066526524</v>
      </c>
      <c r="Y109" s="288">
        <f t="shared" si="91"/>
        <v>9.3503645278442515E-2</v>
      </c>
      <c r="Z109" s="288">
        <f t="shared" si="78"/>
        <v>1.896152096526128E-2</v>
      </c>
      <c r="AA109" s="288">
        <f t="shared" si="92"/>
        <v>1.5704216643996537E-2</v>
      </c>
      <c r="AB109" s="288">
        <f t="shared" si="93"/>
        <v>0.10123401520676434</v>
      </c>
      <c r="AC109" s="288">
        <v>0.318</v>
      </c>
      <c r="AD109" s="288">
        <v>0.65</v>
      </c>
      <c r="AE109" s="282">
        <f t="shared" si="94"/>
        <v>0.10262760757016702</v>
      </c>
      <c r="AF109" s="282">
        <f t="shared" si="95"/>
        <v>0.35150241127735871</v>
      </c>
      <c r="AG109" s="288">
        <v>0.33200000000000002</v>
      </c>
      <c r="AH109" s="288">
        <f t="shared" si="96"/>
        <v>0.29196843116159171</v>
      </c>
      <c r="AI109" s="213">
        <v>40435</v>
      </c>
      <c r="AJ109" s="213"/>
      <c r="AK109" s="212">
        <v>30460</v>
      </c>
      <c r="AL109" s="212">
        <v>4532</v>
      </c>
      <c r="AM109" s="212">
        <v>138491</v>
      </c>
      <c r="AN109" s="212">
        <v>121704</v>
      </c>
      <c r="AO109" s="212">
        <f t="shared" si="67"/>
        <v>12135</v>
      </c>
      <c r="AP109" s="327">
        <f t="shared" si="97"/>
        <v>23524</v>
      </c>
      <c r="AQ109" s="212">
        <v>11120</v>
      </c>
      <c r="AR109" s="216">
        <v>2626</v>
      </c>
      <c r="AS109" s="37">
        <v>1210.7214485927821</v>
      </c>
      <c r="AT109" s="327">
        <v>1644.3280579962475</v>
      </c>
      <c r="AU109" s="212">
        <v>635</v>
      </c>
      <c r="AV109" s="213">
        <v>734</v>
      </c>
      <c r="AW109" s="212">
        <v>14020</v>
      </c>
      <c r="AX109" s="212">
        <f t="shared" si="98"/>
        <v>1221</v>
      </c>
      <c r="AY109" s="212">
        <v>1015</v>
      </c>
      <c r="AZ109" s="37">
        <v>331.55810193942864</v>
      </c>
      <c r="BA109" s="217">
        <v>523.81989683382267</v>
      </c>
      <c r="BB109" s="213">
        <v>69</v>
      </c>
      <c r="BC109" s="212">
        <f t="shared" si="99"/>
        <v>7097</v>
      </c>
      <c r="BD109" s="212">
        <v>4105</v>
      </c>
      <c r="BE109" s="213">
        <v>418</v>
      </c>
      <c r="BF109" s="213">
        <v>4441</v>
      </c>
      <c r="BG109" s="212">
        <v>3257</v>
      </c>
      <c r="BH109" s="212">
        <v>5876</v>
      </c>
      <c r="BI109" s="214">
        <f t="shared" si="71"/>
        <v>3780.8198968338229</v>
      </c>
      <c r="BJ109" s="212">
        <v>1769</v>
      </c>
      <c r="BK109" s="215"/>
    </row>
    <row r="110" spans="1:63" x14ac:dyDescent="0.25">
      <c r="A110" s="85"/>
      <c r="B110" s="96">
        <v>1914</v>
      </c>
      <c r="C110" s="208">
        <v>24</v>
      </c>
      <c r="D110" s="208">
        <v>3758</v>
      </c>
      <c r="E110" s="209">
        <v>14531</v>
      </c>
      <c r="F110" s="302">
        <f t="shared" si="81"/>
        <v>14660.063468388551</v>
      </c>
      <c r="G110" s="363">
        <f t="shared" si="72"/>
        <v>1.0088819398794682</v>
      </c>
      <c r="H110" s="210">
        <f>(F110-E110)/D110</f>
        <v>3.4343658432291368E-2</v>
      </c>
      <c r="I110" s="308">
        <f t="shared" si="82"/>
        <v>13442.90881101688</v>
      </c>
      <c r="J110" s="372">
        <f t="shared" si="73"/>
        <v>0.92511931807975223</v>
      </c>
      <c r="K110" s="312">
        <f t="shared" si="83"/>
        <v>13454.941979361438</v>
      </c>
      <c r="L110" s="380">
        <f t="shared" si="74"/>
        <v>0.92594742133104657</v>
      </c>
      <c r="M110" s="314">
        <f t="shared" si="84"/>
        <v>14474.542482062276</v>
      </c>
      <c r="N110" s="382">
        <f t="shared" si="75"/>
        <v>0.99611468460961228</v>
      </c>
      <c r="O110" s="342">
        <f t="shared" si="85"/>
        <v>13388.629673987723</v>
      </c>
      <c r="P110" s="391">
        <f t="shared" si="76"/>
        <v>0.92138391535253761</v>
      </c>
      <c r="Q110" s="343">
        <f t="shared" si="86"/>
        <v>13498.442786457406</v>
      </c>
      <c r="R110" s="398">
        <f t="shared" si="77"/>
        <v>0.92894107676398086</v>
      </c>
      <c r="S110" s="288">
        <f t="shared" si="87"/>
        <v>8.7138866347334629E-2</v>
      </c>
      <c r="T110" s="288">
        <f t="shared" si="88"/>
        <v>0.29336105604177748</v>
      </c>
      <c r="U110" s="288">
        <v>0.254</v>
      </c>
      <c r="V110" s="322">
        <v>0.27900000000000003</v>
      </c>
      <c r="W110" s="282">
        <f t="shared" si="89"/>
        <v>8.0022118650762308E-2</v>
      </c>
      <c r="X110" s="288">
        <f t="shared" si="90"/>
        <v>0.18814370678400463</v>
      </c>
      <c r="Y110" s="288">
        <f t="shared" si="91"/>
        <v>0.10151092902701447</v>
      </c>
      <c r="Z110" s="288">
        <f t="shared" si="78"/>
        <v>1.8599774504664306E-2</v>
      </c>
      <c r="AA110" s="288">
        <f t="shared" si="92"/>
        <v>1.7165514240123785E-2</v>
      </c>
      <c r="AB110" s="288">
        <f t="shared" si="93"/>
        <v>0.10602589605670418</v>
      </c>
      <c r="AC110" s="288">
        <v>0.32100000000000001</v>
      </c>
      <c r="AD110" s="288">
        <v>0.65900000000000003</v>
      </c>
      <c r="AE110" s="282">
        <f t="shared" si="94"/>
        <v>0.10435263448929616</v>
      </c>
      <c r="AF110" s="282">
        <f t="shared" si="95"/>
        <v>0.35131279918766017</v>
      </c>
      <c r="AG110" s="288">
        <v>0.33700000000000002</v>
      </c>
      <c r="AH110" s="288">
        <f t="shared" si="96"/>
        <v>0.29703624442545368</v>
      </c>
      <c r="AI110" s="213">
        <v>41362</v>
      </c>
      <c r="AJ110" s="213"/>
      <c r="AK110" s="212">
        <v>31129</v>
      </c>
      <c r="AL110" s="212">
        <v>4625</v>
      </c>
      <c r="AM110" s="212">
        <v>139249</v>
      </c>
      <c r="AN110" s="212">
        <v>122587</v>
      </c>
      <c r="AO110" s="212">
        <f t="shared" si="67"/>
        <v>12134</v>
      </c>
      <c r="AP110" s="327">
        <f t="shared" si="97"/>
        <v>24055</v>
      </c>
      <c r="AQ110" s="212">
        <v>11143</v>
      </c>
      <c r="AR110" s="216">
        <v>2590</v>
      </c>
      <c r="AS110" s="37">
        <v>1069.0793566192517</v>
      </c>
      <c r="AT110" s="327">
        <v>1728.4093041173742</v>
      </c>
      <c r="AU110" s="212">
        <v>710</v>
      </c>
      <c r="AV110" s="213">
        <v>799</v>
      </c>
      <c r="AW110" s="212">
        <v>14764</v>
      </c>
      <c r="AX110" s="212">
        <f t="shared" si="98"/>
        <v>1344</v>
      </c>
      <c r="AY110" s="212">
        <v>991</v>
      </c>
      <c r="AZ110" s="37">
        <v>289.70147742553178</v>
      </c>
      <c r="BA110" s="217">
        <v>471.6950464153723</v>
      </c>
      <c r="BB110" s="213">
        <v>50</v>
      </c>
      <c r="BC110" s="212">
        <f t="shared" si="99"/>
        <v>7782</v>
      </c>
      <c r="BD110" s="212">
        <v>4605</v>
      </c>
      <c r="BE110" s="213">
        <v>495</v>
      </c>
      <c r="BF110" s="213">
        <v>4188</v>
      </c>
      <c r="BG110" s="212">
        <v>3727</v>
      </c>
      <c r="BH110" s="212">
        <v>6438</v>
      </c>
      <c r="BI110" s="214">
        <f t="shared" si="71"/>
        <v>4198.6950464153724</v>
      </c>
      <c r="BJ110" s="212">
        <v>1739</v>
      </c>
      <c r="BK110" s="215"/>
    </row>
    <row r="111" spans="1:63" x14ac:dyDescent="0.25">
      <c r="A111" s="85"/>
      <c r="B111" s="96">
        <v>1913</v>
      </c>
      <c r="C111" s="208">
        <v>16</v>
      </c>
      <c r="D111" s="208">
        <v>2468</v>
      </c>
      <c r="E111" s="209">
        <v>9961</v>
      </c>
      <c r="F111" s="302">
        <f t="shared" si="81"/>
        <v>10157.084212744787</v>
      </c>
      <c r="G111" s="362">
        <f t="shared" si="72"/>
        <v>1.0196851935292428</v>
      </c>
      <c r="H111" s="210">
        <f>(F111-E111)/D111</f>
        <v>7.9450653462231277E-2</v>
      </c>
      <c r="I111" s="308">
        <f t="shared" si="82"/>
        <v>9211.6689324211366</v>
      </c>
      <c r="J111" s="372">
        <f t="shared" si="73"/>
        <v>0.92477350993084395</v>
      </c>
      <c r="K111" s="312">
        <f t="shared" si="83"/>
        <v>9224.7133523416142</v>
      </c>
      <c r="L111" s="380">
        <f t="shared" si="74"/>
        <v>0.92608305916490452</v>
      </c>
      <c r="M111" s="314">
        <f t="shared" si="84"/>
        <v>10154.104122195002</v>
      </c>
      <c r="N111" s="383">
        <f t="shared" si="75"/>
        <v>1.0193860176884852</v>
      </c>
      <c r="O111" s="342">
        <f t="shared" si="85"/>
        <v>9161.5704072753251</v>
      </c>
      <c r="P111" s="391">
        <f t="shared" si="76"/>
        <v>0.91974404249325625</v>
      </c>
      <c r="Q111" s="343">
        <f t="shared" si="86"/>
        <v>9210.0528993323296</v>
      </c>
      <c r="R111" s="398">
        <f t="shared" si="77"/>
        <v>0.92461127390144859</v>
      </c>
      <c r="S111" s="288">
        <f t="shared" si="87"/>
        <v>8.6614857888158259E-2</v>
      </c>
      <c r="T111" s="288">
        <f t="shared" si="88"/>
        <v>0.28429239056758587</v>
      </c>
      <c r="U111" s="288">
        <v>0.25900000000000001</v>
      </c>
      <c r="V111" s="322">
        <v>0.28399999999999997</v>
      </c>
      <c r="W111" s="282">
        <f t="shared" si="89"/>
        <v>7.89848377805554E-2</v>
      </c>
      <c r="X111" s="288">
        <f t="shared" si="90"/>
        <v>0.17409296849916164</v>
      </c>
      <c r="Y111" s="288">
        <f t="shared" si="91"/>
        <v>0.10479342109700915</v>
      </c>
      <c r="Z111" s="288">
        <f t="shared" si="78"/>
        <v>1.8575077441443402E-2</v>
      </c>
      <c r="AA111" s="288">
        <f t="shared" si="92"/>
        <v>1.6767150654632371E-2</v>
      </c>
      <c r="AB111" s="288">
        <f t="shared" si="93"/>
        <v>0.10089669039726101</v>
      </c>
      <c r="AC111" s="288">
        <v>0.32500000000000001</v>
      </c>
      <c r="AD111" s="288">
        <v>0.67</v>
      </c>
      <c r="AE111" s="282">
        <f t="shared" si="94"/>
        <v>0.10826585511656975</v>
      </c>
      <c r="AF111" s="282">
        <f t="shared" si="95"/>
        <v>0.35535656951232564</v>
      </c>
      <c r="AG111" s="288">
        <v>0.34499999999999997</v>
      </c>
      <c r="AH111" s="288">
        <f t="shared" si="96"/>
        <v>0.3046682245530134</v>
      </c>
      <c r="AI111" s="213">
        <v>28031</v>
      </c>
      <c r="AJ111" s="213"/>
      <c r="AK111" s="212">
        <v>21021</v>
      </c>
      <c r="AL111" s="212">
        <v>3070</v>
      </c>
      <c r="AM111" s="212">
        <v>92005</v>
      </c>
      <c r="AN111" s="212">
        <v>81217</v>
      </c>
      <c r="AO111" s="212">
        <f t="shared" si="67"/>
        <v>7969</v>
      </c>
      <c r="AP111" s="327">
        <f t="shared" si="97"/>
        <v>16216</v>
      </c>
      <c r="AQ111" s="212">
        <v>7267</v>
      </c>
      <c r="AR111" s="216">
        <v>1709</v>
      </c>
      <c r="AS111" s="37">
        <v>630.22164542903658</v>
      </c>
      <c r="AT111" s="327">
        <v>1059.829004735398</v>
      </c>
      <c r="AU111" s="212">
        <v>470</v>
      </c>
      <c r="AV111" s="213">
        <v>516</v>
      </c>
      <c r="AW111" s="212">
        <v>9283</v>
      </c>
      <c r="AX111" s="212">
        <f t="shared" si="98"/>
        <v>835</v>
      </c>
      <c r="AY111" s="212">
        <v>702</v>
      </c>
      <c r="AZ111" s="37">
        <v>204.31530804794571</v>
      </c>
      <c r="BA111" s="217">
        <v>344.46438677026362</v>
      </c>
      <c r="BB111" s="213">
        <v>50</v>
      </c>
      <c r="BC111" s="212">
        <f t="shared" si="99"/>
        <v>4880</v>
      </c>
      <c r="BD111" s="212">
        <v>3262</v>
      </c>
      <c r="BE111" s="213">
        <v>269</v>
      </c>
      <c r="BF111" s="213">
        <v>2541</v>
      </c>
      <c r="BG111" s="212">
        <v>2593</v>
      </c>
      <c r="BH111" s="212">
        <v>4045</v>
      </c>
      <c r="BI111" s="214">
        <f t="shared" si="71"/>
        <v>2937.4643867702634</v>
      </c>
      <c r="BJ111" s="212">
        <v>1265</v>
      </c>
      <c r="BK111" s="215"/>
    </row>
    <row r="112" spans="1:63" x14ac:dyDescent="0.25">
      <c r="A112" s="85"/>
      <c r="B112" s="96">
        <v>1912</v>
      </c>
      <c r="C112" s="208">
        <v>16</v>
      </c>
      <c r="D112" s="208">
        <v>2464</v>
      </c>
      <c r="E112" s="209">
        <v>11164</v>
      </c>
      <c r="F112" s="302">
        <f t="shared" si="81"/>
        <v>10850.76463035278</v>
      </c>
      <c r="G112" s="362">
        <f t="shared" si="72"/>
        <v>0.97194237104557324</v>
      </c>
      <c r="H112" s="210">
        <f>(E112-F112)/D112</f>
        <v>0.12712474417500813</v>
      </c>
      <c r="I112" s="308">
        <f t="shared" si="82"/>
        <v>10044.425128352099</v>
      </c>
      <c r="J112" s="372">
        <f t="shared" si="73"/>
        <v>0.89971561522322629</v>
      </c>
      <c r="K112" s="312">
        <f t="shared" si="83"/>
        <v>10007.078442116977</v>
      </c>
      <c r="L112" s="380">
        <f t="shared" si="74"/>
        <v>0.89637033698647239</v>
      </c>
      <c r="M112" s="314">
        <f t="shared" si="84"/>
        <v>10727.810244901044</v>
      </c>
      <c r="N112" s="384">
        <f t="shared" si="75"/>
        <v>0.9609289004748337</v>
      </c>
      <c r="O112" s="342">
        <f t="shared" si="85"/>
        <v>10004.583373888972</v>
      </c>
      <c r="P112" s="391">
        <f t="shared" si="76"/>
        <v>0.89614684466938122</v>
      </c>
      <c r="Q112" s="343">
        <f t="shared" si="86"/>
        <v>10029.846165456105</v>
      </c>
      <c r="R112" s="398">
        <f t="shared" si="77"/>
        <v>0.89840972460194424</v>
      </c>
      <c r="S112" s="288">
        <f t="shared" si="87"/>
        <v>8.9885716731584131E-2</v>
      </c>
      <c r="T112" s="288">
        <f t="shared" si="88"/>
        <v>0.28544243577545197</v>
      </c>
      <c r="U112" s="288">
        <v>0.26900000000000002</v>
      </c>
      <c r="V112" s="322">
        <v>0.3</v>
      </c>
      <c r="W112" s="282">
        <f t="shared" si="89"/>
        <v>8.221332876770962E-2</v>
      </c>
      <c r="X112" s="288">
        <f t="shared" si="90"/>
        <v>0.18251325268451815</v>
      </c>
      <c r="Y112" s="288">
        <f t="shared" si="91"/>
        <v>0.10026543049208907</v>
      </c>
      <c r="Z112" s="288">
        <f t="shared" si="78"/>
        <v>1.8480075332791165E-2</v>
      </c>
      <c r="AA112" s="288">
        <f t="shared" si="92"/>
        <v>1.5019709120565447E-2</v>
      </c>
      <c r="AB112" s="288">
        <f t="shared" si="93"/>
        <v>0.10362539057484056</v>
      </c>
      <c r="AC112" s="288">
        <v>0.33700000000000002</v>
      </c>
      <c r="AD112" s="288">
        <v>0.69499999999999995</v>
      </c>
      <c r="AE112" s="282">
        <f t="shared" si="94"/>
        <v>0.11946239780850063</v>
      </c>
      <c r="AF112" s="282">
        <f t="shared" si="95"/>
        <v>0.37936658964251735</v>
      </c>
      <c r="AG112" s="288">
        <v>0.35899999999999999</v>
      </c>
      <c r="AH112" s="288">
        <f t="shared" si="96"/>
        <v>0.3148996276163164</v>
      </c>
      <c r="AI112" s="213">
        <v>29428</v>
      </c>
      <c r="AJ112" s="213"/>
      <c r="AK112" s="212">
        <v>22039</v>
      </c>
      <c r="AL112" s="212">
        <v>3353</v>
      </c>
      <c r="AM112" s="212">
        <v>93452</v>
      </c>
      <c r="AN112" s="212">
        <v>82039</v>
      </c>
      <c r="AO112" s="212">
        <f t="shared" si="67"/>
        <v>8400</v>
      </c>
      <c r="AP112" s="327">
        <f t="shared" si="97"/>
        <v>16889</v>
      </c>
      <c r="AQ112" s="212">
        <v>7683</v>
      </c>
      <c r="AR112" s="216">
        <v>1727</v>
      </c>
      <c r="AS112" s="37">
        <v>767.60537923927075</v>
      </c>
      <c r="AT112" s="327">
        <v>1098.164854163465</v>
      </c>
      <c r="AU112" s="212">
        <v>442</v>
      </c>
      <c r="AV112" s="213">
        <v>560</v>
      </c>
      <c r="AW112" s="212">
        <v>9684</v>
      </c>
      <c r="AX112" s="212">
        <f t="shared" si="98"/>
        <v>901</v>
      </c>
      <c r="AY112" s="212">
        <v>717</v>
      </c>
      <c r="AZ112" s="37">
        <v>224.16476468828367</v>
      </c>
      <c r="BA112" s="217">
        <v>356.6110885211969</v>
      </c>
      <c r="BB112" s="213">
        <v>45</v>
      </c>
      <c r="BC112" s="212">
        <f t="shared" si="99"/>
        <v>5371</v>
      </c>
      <c r="BD112" s="212">
        <v>3383</v>
      </c>
      <c r="BE112" s="213">
        <v>296</v>
      </c>
      <c r="BF112" s="213">
        <v>2765</v>
      </c>
      <c r="BG112" s="212">
        <v>2594</v>
      </c>
      <c r="BH112" s="212">
        <v>4470</v>
      </c>
      <c r="BI112" s="214">
        <f t="shared" si="71"/>
        <v>2950.611088521197</v>
      </c>
      <c r="BJ112" s="212">
        <v>1355</v>
      </c>
      <c r="BK112" s="215"/>
    </row>
    <row r="113" spans="1:63" x14ac:dyDescent="0.25">
      <c r="A113" s="85"/>
      <c r="B113" s="96">
        <v>1911</v>
      </c>
      <c r="C113" s="208">
        <v>16</v>
      </c>
      <c r="D113" s="208">
        <v>2474</v>
      </c>
      <c r="E113" s="209">
        <v>11161</v>
      </c>
      <c r="F113" s="302">
        <f t="shared" si="81"/>
        <v>10991.150575712734</v>
      </c>
      <c r="G113" s="363">
        <f t="shared" si="72"/>
        <v>0.98478188116770304</v>
      </c>
      <c r="H113" s="210">
        <f>(E113-F113)/D113</f>
        <v>6.8653768911586796E-2</v>
      </c>
      <c r="I113" s="308">
        <f t="shared" si="82"/>
        <v>9994.5400976064175</v>
      </c>
      <c r="J113" s="372">
        <f t="shared" si="73"/>
        <v>0.8954878682561076</v>
      </c>
      <c r="K113" s="312">
        <f t="shared" si="83"/>
        <v>10015.416494564071</v>
      </c>
      <c r="L113" s="380">
        <f t="shared" si="74"/>
        <v>0.89735834553929494</v>
      </c>
      <c r="M113" s="314">
        <f t="shared" si="84"/>
        <v>10786.503108746014</v>
      </c>
      <c r="N113" s="383">
        <f t="shared" si="75"/>
        <v>0.96644593752764218</v>
      </c>
      <c r="O113" s="342">
        <f t="shared" si="85"/>
        <v>9959.7867934957503</v>
      </c>
      <c r="P113" s="391">
        <f t="shared" si="76"/>
        <v>0.89237405192149</v>
      </c>
      <c r="Q113" s="343">
        <f t="shared" si="86"/>
        <v>10004.076552996594</v>
      </c>
      <c r="R113" s="398">
        <f t="shared" si="77"/>
        <v>0.89634231278528753</v>
      </c>
      <c r="S113" s="288">
        <f t="shared" si="87"/>
        <v>9.2135284566650044E-2</v>
      </c>
      <c r="T113" s="288">
        <f t="shared" si="88"/>
        <v>0.29563796097660638</v>
      </c>
      <c r="U113" s="288">
        <v>0.26600000000000001</v>
      </c>
      <c r="V113" s="322">
        <v>0.29699999999999999</v>
      </c>
      <c r="W113" s="282">
        <f t="shared" si="89"/>
        <v>8.3178571807579246E-2</v>
      </c>
      <c r="X113" s="288">
        <f t="shared" si="90"/>
        <v>0.1854121973643886</v>
      </c>
      <c r="Y113" s="288">
        <f t="shared" si="91"/>
        <v>0.10698954866670567</v>
      </c>
      <c r="Z113" s="288">
        <f t="shared" si="78"/>
        <v>1.7510161199605224E-2</v>
      </c>
      <c r="AA113" s="288">
        <f t="shared" si="92"/>
        <v>1.7502639016583239E-2</v>
      </c>
      <c r="AB113" s="288">
        <f t="shared" si="93"/>
        <v>0.10475321284927465</v>
      </c>
      <c r="AC113" s="288">
        <v>0.33600000000000002</v>
      </c>
      <c r="AD113" s="288">
        <v>0.69299999999999995</v>
      </c>
      <c r="AE113" s="282">
        <f t="shared" si="94"/>
        <v>0.11844297524169328</v>
      </c>
      <c r="AF113" s="282">
        <f t="shared" si="95"/>
        <v>0.38005243981339598</v>
      </c>
      <c r="AG113" s="288">
        <v>0.35699999999999998</v>
      </c>
      <c r="AH113" s="288">
        <f t="shared" si="96"/>
        <v>0.31164903269624644</v>
      </c>
      <c r="AI113" s="213">
        <v>29367</v>
      </c>
      <c r="AJ113" s="213"/>
      <c r="AK113" s="212">
        <v>21914</v>
      </c>
      <c r="AL113" s="212">
        <v>3265</v>
      </c>
      <c r="AM113" s="212">
        <v>94231</v>
      </c>
      <c r="AN113" s="212">
        <v>82259</v>
      </c>
      <c r="AO113" s="212">
        <f t="shared" si="67"/>
        <v>8682</v>
      </c>
      <c r="AP113" s="327">
        <f t="shared" si="97"/>
        <v>16812</v>
      </c>
      <c r="AQ113" s="212">
        <v>7838</v>
      </c>
      <c r="AR113" s="216">
        <v>1650</v>
      </c>
      <c r="AS113" s="37">
        <v>727.11197447600352</v>
      </c>
      <c r="AT113" s="327">
        <v>1113.027948718264</v>
      </c>
      <c r="AU113" s="212">
        <v>514</v>
      </c>
      <c r="AV113" s="213">
        <v>539</v>
      </c>
      <c r="AW113" s="212">
        <v>9871</v>
      </c>
      <c r="AX113" s="212">
        <f t="shared" si="98"/>
        <v>910</v>
      </c>
      <c r="AY113" s="212">
        <v>844</v>
      </c>
      <c r="AZ113" s="37">
        <v>234.40596148631732</v>
      </c>
      <c r="BA113" s="217">
        <v>393.96207569514547</v>
      </c>
      <c r="BB113" s="213">
        <v>49</v>
      </c>
      <c r="BC113" s="212">
        <f t="shared" si="99"/>
        <v>5445</v>
      </c>
      <c r="BD113" s="212">
        <v>3429</v>
      </c>
      <c r="BE113" s="213">
        <v>322</v>
      </c>
      <c r="BF113" s="213">
        <v>2884</v>
      </c>
      <c r="BG113" s="212">
        <v>2748</v>
      </c>
      <c r="BH113" s="212">
        <v>4535</v>
      </c>
      <c r="BI113" s="214">
        <f t="shared" si="71"/>
        <v>3141.9620756951454</v>
      </c>
      <c r="BJ113" s="212">
        <v>1323</v>
      </c>
      <c r="BK113" s="215"/>
    </row>
    <row r="114" spans="1:63" x14ac:dyDescent="0.25">
      <c r="A114" s="85"/>
      <c r="B114" s="96">
        <v>1910</v>
      </c>
      <c r="C114" s="208">
        <v>16</v>
      </c>
      <c r="D114" s="208">
        <v>2498</v>
      </c>
      <c r="E114" s="209">
        <v>9577</v>
      </c>
      <c r="F114" s="302">
        <f t="shared" si="81"/>
        <v>9559.8461463874028</v>
      </c>
      <c r="G114" s="363">
        <f t="shared" si="72"/>
        <v>0.99820884894929551</v>
      </c>
      <c r="H114" s="210">
        <f>(E114-F114)/D114</f>
        <v>6.8670350730973707E-3</v>
      </c>
      <c r="I114" s="308">
        <f t="shared" si="82"/>
        <v>8560.0779105526126</v>
      </c>
      <c r="J114" s="372">
        <f t="shared" si="73"/>
        <v>0.89381621703587899</v>
      </c>
      <c r="K114" s="312">
        <f t="shared" si="83"/>
        <v>8610.8309191404915</v>
      </c>
      <c r="L114" s="380">
        <f t="shared" si="74"/>
        <v>0.89911568540675491</v>
      </c>
      <c r="M114" s="314">
        <f t="shared" si="84"/>
        <v>9405.0307943123498</v>
      </c>
      <c r="N114" s="382">
        <f t="shared" si="75"/>
        <v>0.9820435203416884</v>
      </c>
      <c r="O114" s="342">
        <f t="shared" si="85"/>
        <v>8553.5169736828411</v>
      </c>
      <c r="P114" s="391">
        <f t="shared" si="76"/>
        <v>0.89313114479302924</v>
      </c>
      <c r="Q114" s="343">
        <f t="shared" si="86"/>
        <v>8645.0434279943893</v>
      </c>
      <c r="R114" s="398">
        <f t="shared" si="77"/>
        <v>0.90268804719582219</v>
      </c>
      <c r="S114" s="288">
        <f t="shared" si="87"/>
        <v>8.8086348225398056E-2</v>
      </c>
      <c r="T114" s="288">
        <f t="shared" si="88"/>
        <v>0.30922787193973633</v>
      </c>
      <c r="U114" s="288">
        <v>0.249</v>
      </c>
      <c r="V114" s="322">
        <v>0.27900000000000003</v>
      </c>
      <c r="W114" s="282">
        <f t="shared" si="89"/>
        <v>7.9599588000515004E-2</v>
      </c>
      <c r="X114" s="288">
        <f t="shared" si="90"/>
        <v>0.19992467043314502</v>
      </c>
      <c r="Y114" s="288">
        <f t="shared" si="91"/>
        <v>0.11237095505554101</v>
      </c>
      <c r="Z114" s="288">
        <f t="shared" si="78"/>
        <v>1.8561435131539419E-2</v>
      </c>
      <c r="AA114" s="288">
        <f t="shared" si="92"/>
        <v>1.3596986817325801E-2</v>
      </c>
      <c r="AB114" s="288">
        <f t="shared" si="93"/>
        <v>0.10382601605081326</v>
      </c>
      <c r="AC114" s="288">
        <v>0.318</v>
      </c>
      <c r="AD114" s="288">
        <v>0.64400000000000002</v>
      </c>
      <c r="AE114" s="282">
        <f t="shared" si="94"/>
        <v>0.10275310072529076</v>
      </c>
      <c r="AF114" s="282">
        <f t="shared" si="95"/>
        <v>0.36071563088512243</v>
      </c>
      <c r="AG114" s="288">
        <v>0.32600000000000001</v>
      </c>
      <c r="AH114" s="288">
        <f t="shared" si="96"/>
        <v>0.28485901892622634</v>
      </c>
      <c r="AI114" s="213">
        <v>26550</v>
      </c>
      <c r="AJ114" s="213"/>
      <c r="AK114" s="212">
        <v>20332</v>
      </c>
      <c r="AL114" s="212">
        <v>2815</v>
      </c>
      <c r="AM114" s="212">
        <v>93204</v>
      </c>
      <c r="AN114" s="212">
        <v>81551</v>
      </c>
      <c r="AO114" s="212">
        <f t="shared" si="67"/>
        <v>8210</v>
      </c>
      <c r="AP114" s="327">
        <f t="shared" si="97"/>
        <v>15996</v>
      </c>
      <c r="AQ114" s="212">
        <v>7419</v>
      </c>
      <c r="AR114" s="216">
        <v>1730</v>
      </c>
      <c r="AS114" s="37">
        <v>699.53308680332384</v>
      </c>
      <c r="AT114" s="327">
        <v>1155.936785738724</v>
      </c>
      <c r="AU114" s="212">
        <v>361</v>
      </c>
      <c r="AV114" s="213">
        <v>540</v>
      </c>
      <c r="AW114" s="212">
        <v>9677</v>
      </c>
      <c r="AX114" s="212">
        <f t="shared" si="98"/>
        <v>868</v>
      </c>
      <c r="AY114" s="212">
        <v>791</v>
      </c>
      <c r="AZ114" s="37">
        <v>187.12448221680762</v>
      </c>
      <c r="BA114" s="217">
        <v>369.44885672461379</v>
      </c>
      <c r="BB114" s="213">
        <v>34</v>
      </c>
      <c r="BC114" s="212">
        <f t="shared" si="99"/>
        <v>5308</v>
      </c>
      <c r="BD114" s="212">
        <v>3284</v>
      </c>
      <c r="BE114" s="213">
        <v>294</v>
      </c>
      <c r="BF114" s="213">
        <v>3020</v>
      </c>
      <c r="BG114" s="212">
        <v>2614</v>
      </c>
      <c r="BH114" s="212">
        <v>4440</v>
      </c>
      <c r="BI114" s="214">
        <f t="shared" si="71"/>
        <v>2983.448856724614</v>
      </c>
      <c r="BJ114" s="212">
        <v>1160</v>
      </c>
      <c r="BK114" s="215"/>
    </row>
    <row r="115" spans="1:63" x14ac:dyDescent="0.25">
      <c r="A115" s="85"/>
      <c r="B115" s="96">
        <v>1909</v>
      </c>
      <c r="C115" s="208">
        <v>16</v>
      </c>
      <c r="D115" s="208">
        <v>2482</v>
      </c>
      <c r="E115" s="209">
        <v>8797</v>
      </c>
      <c r="F115" s="302">
        <f t="shared" si="81"/>
        <v>8750.6053603508171</v>
      </c>
      <c r="G115" s="363">
        <f t="shared" si="72"/>
        <v>0.99472608393211515</v>
      </c>
      <c r="H115" s="210">
        <f>(E115-F115)/D115</f>
        <v>1.8692441438026938E-2</v>
      </c>
      <c r="I115" s="308">
        <f t="shared" si="82"/>
        <v>7714.598190825639</v>
      </c>
      <c r="J115" s="372">
        <f t="shared" si="73"/>
        <v>0.87695784822389899</v>
      </c>
      <c r="K115" s="312">
        <f t="shared" si="83"/>
        <v>7749.8229452396881</v>
      </c>
      <c r="L115" s="380">
        <f t="shared" si="74"/>
        <v>0.88096202628619846</v>
      </c>
      <c r="M115" s="314">
        <f t="shared" si="84"/>
        <v>8639.2933477905426</v>
      </c>
      <c r="N115" s="382">
        <f t="shared" si="75"/>
        <v>0.98207267793458486</v>
      </c>
      <c r="O115" s="342">
        <f t="shared" si="85"/>
        <v>7780.3491784252146</v>
      </c>
      <c r="P115" s="391">
        <f t="shared" si="76"/>
        <v>0.88443209940038814</v>
      </c>
      <c r="Q115" s="343">
        <f t="shared" si="86"/>
        <v>7833.9181935801944</v>
      </c>
      <c r="R115" s="398">
        <f t="shared" si="77"/>
        <v>0.89052156343983113</v>
      </c>
      <c r="S115" s="288">
        <f t="shared" si="87"/>
        <v>7.9381026744274941E-2</v>
      </c>
      <c r="T115" s="288">
        <f t="shared" si="88"/>
        <v>0.28961313199729072</v>
      </c>
      <c r="U115" s="288">
        <v>0.24399999999999999</v>
      </c>
      <c r="V115" s="322">
        <v>0.27200000000000002</v>
      </c>
      <c r="W115" s="282">
        <f t="shared" si="89"/>
        <v>7.1037773967740872E-2</v>
      </c>
      <c r="X115" s="288">
        <f t="shared" si="90"/>
        <v>0.21295669150165344</v>
      </c>
      <c r="Y115" s="288">
        <f t="shared" si="91"/>
        <v>0.11727858344308009</v>
      </c>
      <c r="Z115" s="288">
        <f t="shared" si="78"/>
        <v>1.7188847997728539E-2</v>
      </c>
      <c r="AA115" s="288">
        <f t="shared" si="92"/>
        <v>1.0319136220566556E-2</v>
      </c>
      <c r="AB115" s="288">
        <f t="shared" si="93"/>
        <v>0.10240141529523539</v>
      </c>
      <c r="AC115" s="288">
        <v>0.30599999999999999</v>
      </c>
      <c r="AD115" s="288">
        <v>0.61799999999999999</v>
      </c>
      <c r="AE115" s="282">
        <f t="shared" si="94"/>
        <v>9.606753229734305E-2</v>
      </c>
      <c r="AF115" s="282">
        <f t="shared" si="95"/>
        <v>0.35049205147615442</v>
      </c>
      <c r="AG115" s="288">
        <v>0.311</v>
      </c>
      <c r="AH115" s="288">
        <f t="shared" si="96"/>
        <v>0.27409332648982754</v>
      </c>
      <c r="AI115" s="213">
        <v>25099</v>
      </c>
      <c r="AJ115" s="213"/>
      <c r="AK115" s="212">
        <v>19657</v>
      </c>
      <c r="AL115" s="212">
        <v>2659</v>
      </c>
      <c r="AM115" s="212">
        <v>91571</v>
      </c>
      <c r="AN115" s="212">
        <v>80613</v>
      </c>
      <c r="AO115" s="212">
        <f t="shared" si="67"/>
        <v>7269</v>
      </c>
      <c r="AP115" s="327">
        <f t="shared" si="97"/>
        <v>15736</v>
      </c>
      <c r="AQ115" s="212">
        <v>6505</v>
      </c>
      <c r="AR115" s="216">
        <v>1574</v>
      </c>
      <c r="AS115" s="37">
        <v>677.98783133401912</v>
      </c>
      <c r="AT115" s="327">
        <v>1001.2175078544665</v>
      </c>
      <c r="AU115" s="212">
        <v>259</v>
      </c>
      <c r="AV115" s="213">
        <v>565</v>
      </c>
      <c r="AW115" s="212">
        <v>9377</v>
      </c>
      <c r="AX115" s="212">
        <f t="shared" si="98"/>
        <v>856</v>
      </c>
      <c r="AY115" s="212">
        <v>764</v>
      </c>
      <c r="AZ115" s="37">
        <v>214.12029008045639</v>
      </c>
      <c r="BA115" s="217">
        <v>405.57516583786736</v>
      </c>
      <c r="BB115" s="213">
        <v>38</v>
      </c>
      <c r="BC115" s="212">
        <f t="shared" si="99"/>
        <v>5345</v>
      </c>
      <c r="BD115" s="212">
        <v>3063</v>
      </c>
      <c r="BE115" s="213">
        <v>253</v>
      </c>
      <c r="BF115" s="213">
        <v>3116</v>
      </c>
      <c r="BG115" s="212">
        <v>2538</v>
      </c>
      <c r="BH115" s="212">
        <v>4489</v>
      </c>
      <c r="BI115" s="214">
        <f t="shared" si="71"/>
        <v>2943.5751658378672</v>
      </c>
      <c r="BJ115" s="212">
        <v>1003</v>
      </c>
      <c r="BK115" s="215"/>
    </row>
    <row r="116" spans="1:63" x14ac:dyDescent="0.25">
      <c r="A116" s="85"/>
      <c r="B116" s="96">
        <v>1908</v>
      </c>
      <c r="C116" s="208">
        <v>16</v>
      </c>
      <c r="D116" s="208">
        <v>2488</v>
      </c>
      <c r="E116" s="209">
        <v>8417</v>
      </c>
      <c r="F116" s="302">
        <f t="shared" si="81"/>
        <v>8429.4402875312335</v>
      </c>
      <c r="G116" s="363">
        <f t="shared" si="72"/>
        <v>1.0014779954296344</v>
      </c>
      <c r="H116" s="210">
        <f>(F116-E116)/D116</f>
        <v>5.0001155672160288E-3</v>
      </c>
      <c r="I116" s="308">
        <f t="shared" si="82"/>
        <v>7391.1136722405126</v>
      </c>
      <c r="J116" s="372">
        <f t="shared" si="73"/>
        <v>0.87811734254966289</v>
      </c>
      <c r="K116" s="312">
        <f t="shared" si="83"/>
        <v>7290.1562869398786</v>
      </c>
      <c r="L116" s="380">
        <f t="shared" si="74"/>
        <v>0.86612288071045251</v>
      </c>
      <c r="M116" s="314">
        <f t="shared" si="84"/>
        <v>8456.4142511206192</v>
      </c>
      <c r="N116" s="382">
        <f t="shared" si="75"/>
        <v>1.00468269586796</v>
      </c>
      <c r="O116" s="342">
        <f t="shared" si="85"/>
        <v>7492.3024385220533</v>
      </c>
      <c r="P116" s="391">
        <f t="shared" si="76"/>
        <v>0.89013929410978421</v>
      </c>
      <c r="Q116" s="343">
        <f t="shared" si="86"/>
        <v>7555.4659337499706</v>
      </c>
      <c r="R116" s="398">
        <f t="shared" si="77"/>
        <v>0.89764357060116085</v>
      </c>
      <c r="S116" s="288">
        <f t="shared" si="87"/>
        <v>7.2830516107065577E-2</v>
      </c>
      <c r="T116" s="288">
        <f t="shared" si="88"/>
        <v>0.26949806949806948</v>
      </c>
      <c r="U116" s="288">
        <v>0.23899999999999999</v>
      </c>
      <c r="V116" s="322">
        <v>0.26700000000000002</v>
      </c>
      <c r="W116" s="282">
        <f t="shared" si="89"/>
        <v>6.4362362296396372E-2</v>
      </c>
      <c r="X116" s="288">
        <f t="shared" si="90"/>
        <v>0.2032513716724243</v>
      </c>
      <c r="Y116" s="288">
        <f t="shared" si="91"/>
        <v>0.10802636698391935</v>
      </c>
      <c r="Z116" s="288">
        <f t="shared" si="78"/>
        <v>1.4003756301690335E-2</v>
      </c>
      <c r="AA116" s="288">
        <f t="shared" si="92"/>
        <v>1.0851452956716115E-2</v>
      </c>
      <c r="AB116" s="288">
        <f t="shared" si="93"/>
        <v>9.9706744868035185E-2</v>
      </c>
      <c r="AC116" s="288">
        <v>0.29699999999999999</v>
      </c>
      <c r="AD116" s="288">
        <v>0.60199999999999998</v>
      </c>
      <c r="AE116" s="282">
        <f t="shared" si="94"/>
        <v>9.2446758267707888E-2</v>
      </c>
      <c r="AF116" s="282">
        <f t="shared" si="95"/>
        <v>0.34208494208494211</v>
      </c>
      <c r="AG116" s="288">
        <v>0.30499999999999999</v>
      </c>
      <c r="AH116" s="288">
        <f t="shared" si="96"/>
        <v>0.27024503827693391</v>
      </c>
      <c r="AI116" s="213">
        <v>24605</v>
      </c>
      <c r="AJ116" s="213"/>
      <c r="AK116" s="212">
        <v>19279</v>
      </c>
      <c r="AL116" s="212">
        <v>2523</v>
      </c>
      <c r="AM116" s="212">
        <v>91047</v>
      </c>
      <c r="AN116" s="212">
        <v>80679</v>
      </c>
      <c r="AO116" s="212">
        <f t="shared" si="67"/>
        <v>6631</v>
      </c>
      <c r="AP116" s="327">
        <f t="shared" si="97"/>
        <v>15488</v>
      </c>
      <c r="AQ116" s="212">
        <v>5860</v>
      </c>
      <c r="AR116" s="216">
        <v>1275</v>
      </c>
      <c r="AS116" s="37">
        <v>762.3256033420912</v>
      </c>
      <c r="AT116" s="327">
        <v>641.44331673679437</v>
      </c>
      <c r="AU116" s="212">
        <v>267</v>
      </c>
      <c r="AV116" s="213">
        <v>471</v>
      </c>
      <c r="AW116" s="212">
        <v>9078</v>
      </c>
      <c r="AX116" s="212">
        <f t="shared" si="98"/>
        <v>767</v>
      </c>
      <c r="AY116" s="212">
        <v>771</v>
      </c>
      <c r="AZ116" s="37">
        <v>218.18346993322123</v>
      </c>
      <c r="BA116" s="217">
        <v>367.98875963933563</v>
      </c>
      <c r="BB116" s="213">
        <v>30</v>
      </c>
      <c r="BC116" s="212">
        <f t="shared" si="99"/>
        <v>5001</v>
      </c>
      <c r="BD116" s="212">
        <v>2733</v>
      </c>
      <c r="BE116" s="213">
        <v>266</v>
      </c>
      <c r="BF116" s="213">
        <v>3231</v>
      </c>
      <c r="BG116" s="212">
        <v>2290</v>
      </c>
      <c r="BH116" s="212">
        <v>4234</v>
      </c>
      <c r="BI116" s="214">
        <f t="shared" si="71"/>
        <v>2657.9887596393355</v>
      </c>
      <c r="BJ116" s="212">
        <v>1001</v>
      </c>
      <c r="BK116" s="215"/>
    </row>
    <row r="117" spans="1:63" x14ac:dyDescent="0.25">
      <c r="A117" s="85"/>
      <c r="B117" s="96">
        <v>1907</v>
      </c>
      <c r="C117" s="208">
        <v>16</v>
      </c>
      <c r="D117" s="208">
        <v>2466</v>
      </c>
      <c r="E117" s="209">
        <v>8692</v>
      </c>
      <c r="F117" s="302">
        <f t="shared" si="81"/>
        <v>8722.7347693818956</v>
      </c>
      <c r="G117" s="363">
        <f t="shared" si="72"/>
        <v>1.0035359835920266</v>
      </c>
      <c r="H117" s="210">
        <f>(F117-E117)/D117</f>
        <v>1.2463410130533497E-2</v>
      </c>
      <c r="I117" s="308">
        <f t="shared" si="82"/>
        <v>7583.2679044637953</v>
      </c>
      <c r="J117" s="372">
        <f t="shared" si="73"/>
        <v>0.87244223475193228</v>
      </c>
      <c r="K117" s="312">
        <f t="shared" si="83"/>
        <v>7554.0118341401248</v>
      </c>
      <c r="L117" s="380">
        <f t="shared" si="74"/>
        <v>0.86907637300277552</v>
      </c>
      <c r="M117" s="314">
        <f t="shared" si="84"/>
        <v>8722.8352156321362</v>
      </c>
      <c r="N117" s="382">
        <f t="shared" si="75"/>
        <v>1.0035475397643967</v>
      </c>
      <c r="O117" s="342">
        <f t="shared" si="85"/>
        <v>7670.7672246046623</v>
      </c>
      <c r="P117" s="391">
        <f t="shared" si="76"/>
        <v>0.88250888456105181</v>
      </c>
      <c r="Q117" s="343">
        <f t="shared" si="86"/>
        <v>7740.2035476625606</v>
      </c>
      <c r="R117" s="398">
        <f t="shared" si="77"/>
        <v>0.89049741689629092</v>
      </c>
      <c r="S117" s="288">
        <f t="shared" si="87"/>
        <v>7.5785275054013626E-2</v>
      </c>
      <c r="T117" s="288">
        <f t="shared" si="88"/>
        <v>0.27555090037465252</v>
      </c>
      <c r="U117" s="288">
        <v>0.245</v>
      </c>
      <c r="V117" s="322">
        <v>0.32600000000000001</v>
      </c>
      <c r="W117" s="282">
        <f t="shared" si="89"/>
        <v>6.7597363026979121E-2</v>
      </c>
      <c r="X117" s="288">
        <f t="shared" si="90"/>
        <v>0.20368206904886596</v>
      </c>
      <c r="Y117" s="288">
        <f t="shared" si="91"/>
        <v>0.10389749641887687</v>
      </c>
      <c r="Z117" s="288">
        <f t="shared" si="78"/>
        <v>1.7040607168577918E-2</v>
      </c>
      <c r="AA117" s="288">
        <f t="shared" si="92"/>
        <v>9.8295935221367273E-3</v>
      </c>
      <c r="AB117" s="288">
        <f t="shared" si="93"/>
        <v>9.7900393330009411E-2</v>
      </c>
      <c r="AC117" s="288">
        <v>0.30499999999999999</v>
      </c>
      <c r="AD117" s="288">
        <v>0.61399999999999999</v>
      </c>
      <c r="AE117" s="282">
        <f t="shared" si="94"/>
        <v>9.6304913855188079E-2</v>
      </c>
      <c r="AF117" s="282">
        <f t="shared" si="95"/>
        <v>0.35015912661644444</v>
      </c>
      <c r="AG117" s="288">
        <v>0.309</v>
      </c>
      <c r="AH117" s="288">
        <f t="shared" si="96"/>
        <v>0.27503185419090354</v>
      </c>
      <c r="AI117" s="213">
        <v>24823</v>
      </c>
      <c r="AJ117" s="213"/>
      <c r="AK117" s="212">
        <v>19701</v>
      </c>
      <c r="AL117" s="212">
        <v>2470</v>
      </c>
      <c r="AM117" s="212">
        <v>90255</v>
      </c>
      <c r="AN117" s="212">
        <v>80304</v>
      </c>
      <c r="AO117" s="212">
        <f t="shared" si="67"/>
        <v>6840</v>
      </c>
      <c r="AP117" s="327">
        <f t="shared" si="97"/>
        <v>16027</v>
      </c>
      <c r="AQ117" s="212">
        <v>6101</v>
      </c>
      <c r="AR117" s="216">
        <v>1538</v>
      </c>
      <c r="AS117" s="37">
        <v>763.29069067904186</v>
      </c>
      <c r="AT117" s="327">
        <v>942.00997789128758</v>
      </c>
      <c r="AU117" s="212">
        <v>244</v>
      </c>
      <c r="AV117" s="213">
        <v>469</v>
      </c>
      <c r="AW117" s="212">
        <v>8836</v>
      </c>
      <c r="AX117" s="212">
        <f t="shared" si="98"/>
        <v>815</v>
      </c>
      <c r="AY117" s="212">
        <v>739</v>
      </c>
      <c r="AZ117" s="37">
        <v>209.24795632122152</v>
      </c>
      <c r="BA117" s="217">
        <v>320.04755360578082</v>
      </c>
      <c r="BB117" s="213">
        <v>20</v>
      </c>
      <c r="BC117" s="212">
        <f t="shared" si="99"/>
        <v>5056</v>
      </c>
      <c r="BD117" s="212">
        <v>2787</v>
      </c>
      <c r="BE117" s="213">
        <v>326</v>
      </c>
      <c r="BF117" s="213">
        <v>2602</v>
      </c>
      <c r="BG117" s="212">
        <v>2259</v>
      </c>
      <c r="BH117" s="212">
        <v>4241</v>
      </c>
      <c r="BI117" s="214">
        <f t="shared" si="71"/>
        <v>2579.0475536057806</v>
      </c>
      <c r="BJ117" s="212">
        <v>960</v>
      </c>
      <c r="BK117" s="215"/>
    </row>
    <row r="118" spans="1:63" x14ac:dyDescent="0.25">
      <c r="A118" s="85"/>
      <c r="B118" s="96">
        <v>1906</v>
      </c>
      <c r="C118" s="208">
        <v>16</v>
      </c>
      <c r="D118" s="208">
        <v>2454</v>
      </c>
      <c r="E118" s="209">
        <v>8874</v>
      </c>
      <c r="F118" s="302">
        <f t="shared" si="81"/>
        <v>8872.5034034488526</v>
      </c>
      <c r="G118" s="363">
        <f t="shared" si="72"/>
        <v>0.99983135039991577</v>
      </c>
      <c r="H118" s="210">
        <f>(E118-F118)/D118</f>
        <v>6.0986004529232961E-4</v>
      </c>
      <c r="I118" s="308">
        <f t="shared" si="82"/>
        <v>7801.3371522178122</v>
      </c>
      <c r="J118" s="372">
        <f t="shared" si="73"/>
        <v>0.87912296058348116</v>
      </c>
      <c r="K118" s="312">
        <f t="shared" si="83"/>
        <v>7748.8800404052026</v>
      </c>
      <c r="L118" s="380">
        <f t="shared" si="74"/>
        <v>0.87321163403258983</v>
      </c>
      <c r="M118" s="314">
        <f t="shared" si="84"/>
        <v>8911.687278266354</v>
      </c>
      <c r="N118" s="382">
        <f t="shared" si="75"/>
        <v>1.0042469324167629</v>
      </c>
      <c r="O118" s="342">
        <f t="shared" si="85"/>
        <v>7843.2197461910182</v>
      </c>
      <c r="P118" s="391">
        <f t="shared" si="76"/>
        <v>0.8838426578984695</v>
      </c>
      <c r="Q118" s="343">
        <f t="shared" si="86"/>
        <v>7934.7911992837981</v>
      </c>
      <c r="R118" s="398">
        <f t="shared" si="77"/>
        <v>0.89416173081854833</v>
      </c>
      <c r="S118" s="288">
        <f t="shared" si="87"/>
        <v>7.6618009731387063E-2</v>
      </c>
      <c r="T118" s="288">
        <f t="shared" si="88"/>
        <v>0.27407113053844623</v>
      </c>
      <c r="U118" s="288">
        <v>0.247</v>
      </c>
      <c r="V118" s="322">
        <v>0.316</v>
      </c>
      <c r="W118" s="282">
        <f t="shared" si="89"/>
        <v>6.853073829678509E-2</v>
      </c>
      <c r="X118" s="288">
        <f t="shared" si="90"/>
        <v>0.20135108285316908</v>
      </c>
      <c r="Y118" s="288">
        <f t="shared" si="91"/>
        <v>0.11175621176628389</v>
      </c>
      <c r="Z118" s="288">
        <f t="shared" si="78"/>
        <v>1.5707969517207671E-2</v>
      </c>
      <c r="AA118" s="288">
        <f t="shared" si="92"/>
        <v>1.0371547784621498E-2</v>
      </c>
      <c r="AB118" s="288">
        <f t="shared" si="93"/>
        <v>0.10120198182585705</v>
      </c>
      <c r="AC118" s="288">
        <v>0.30599999999999999</v>
      </c>
      <c r="AD118" s="288">
        <v>0.621</v>
      </c>
      <c r="AE118" s="282">
        <f t="shared" si="94"/>
        <v>9.8580283943211361E-2</v>
      </c>
      <c r="AF118" s="282">
        <f t="shared" si="95"/>
        <v>0.35263262467713091</v>
      </c>
      <c r="AG118" s="288">
        <v>0.314</v>
      </c>
      <c r="AH118" s="288">
        <f t="shared" si="96"/>
        <v>0.27955520007109691</v>
      </c>
      <c r="AI118" s="213">
        <v>25165</v>
      </c>
      <c r="AJ118" s="213"/>
      <c r="AK118" s="212">
        <v>19742</v>
      </c>
      <c r="AL118" s="212">
        <v>2632</v>
      </c>
      <c r="AM118" s="212">
        <v>90018</v>
      </c>
      <c r="AN118" s="212">
        <v>80061</v>
      </c>
      <c r="AO118" s="212">
        <f t="shared" si="67"/>
        <v>6897</v>
      </c>
      <c r="AP118" s="327">
        <f t="shared" si="97"/>
        <v>15845</v>
      </c>
      <c r="AQ118" s="212">
        <v>6169</v>
      </c>
      <c r="AR118" s="216">
        <v>1414</v>
      </c>
      <c r="AS118" s="37">
        <v>783.12425344028509</v>
      </c>
      <c r="AT118" s="327">
        <v>774.4045412685698</v>
      </c>
      <c r="AU118" s="212">
        <v>261</v>
      </c>
      <c r="AV118" s="213">
        <v>462</v>
      </c>
      <c r="AW118" s="212">
        <v>9110</v>
      </c>
      <c r="AX118" s="212">
        <f t="shared" si="98"/>
        <v>824</v>
      </c>
      <c r="AY118" s="212">
        <v>728</v>
      </c>
      <c r="AZ118" s="37">
        <v>192.72326910820252</v>
      </c>
      <c r="BA118" s="217">
        <v>374.345069098534</v>
      </c>
      <c r="BB118" s="213">
        <v>28</v>
      </c>
      <c r="BC118" s="212">
        <f t="shared" si="99"/>
        <v>5067</v>
      </c>
      <c r="BD118" s="212">
        <v>3001</v>
      </c>
      <c r="BE118" s="213">
        <v>334</v>
      </c>
      <c r="BF118" s="213">
        <v>2699</v>
      </c>
      <c r="BG118" s="212">
        <v>2438</v>
      </c>
      <c r="BH118" s="212">
        <v>4243</v>
      </c>
      <c r="BI118" s="214">
        <f t="shared" si="71"/>
        <v>2812.3450690985342</v>
      </c>
      <c r="BJ118" s="212">
        <v>1004</v>
      </c>
      <c r="BK118" s="215"/>
    </row>
    <row r="119" spans="1:63" x14ac:dyDescent="0.25">
      <c r="A119" s="85"/>
      <c r="B119" s="96">
        <v>1905</v>
      </c>
      <c r="C119" s="208">
        <v>16</v>
      </c>
      <c r="D119" s="208">
        <v>2474</v>
      </c>
      <c r="E119" s="209">
        <v>9635</v>
      </c>
      <c r="F119" s="302">
        <f t="shared" si="81"/>
        <v>9561.9432589519201</v>
      </c>
      <c r="G119" s="363">
        <f t="shared" si="72"/>
        <v>0.99241756709412765</v>
      </c>
      <c r="H119" s="210">
        <f>(E119-F119)/D119</f>
        <v>2.9529806405852812E-2</v>
      </c>
      <c r="I119" s="308">
        <f t="shared" si="82"/>
        <v>8182.5487222311331</v>
      </c>
      <c r="J119" s="372">
        <f t="shared" si="73"/>
        <v>0.84925259182471546</v>
      </c>
      <c r="K119" s="312">
        <f t="shared" si="83"/>
        <v>8139.9265730896177</v>
      </c>
      <c r="L119" s="380">
        <f t="shared" si="74"/>
        <v>0.84482891261957627</v>
      </c>
      <c r="M119" s="314">
        <f t="shared" si="84"/>
        <v>9568.3245846195787</v>
      </c>
      <c r="N119" s="382">
        <f t="shared" si="75"/>
        <v>0.9930798738577663</v>
      </c>
      <c r="O119" s="342">
        <f t="shared" si="85"/>
        <v>8199.846333036372</v>
      </c>
      <c r="P119" s="391">
        <f t="shared" si="76"/>
        <v>0.85104788095862705</v>
      </c>
      <c r="Q119" s="343">
        <f t="shared" si="86"/>
        <v>8254.0000829633009</v>
      </c>
      <c r="R119" s="398">
        <f t="shared" si="77"/>
        <v>0.85666840508181641</v>
      </c>
      <c r="S119" s="288">
        <f t="shared" si="87"/>
        <v>7.6355592363351057E-2</v>
      </c>
      <c r="T119" s="288">
        <f t="shared" si="88"/>
        <v>0.26531616811813707</v>
      </c>
      <c r="U119" s="288">
        <v>0.248</v>
      </c>
      <c r="V119" s="322">
        <v>0.315</v>
      </c>
      <c r="W119" s="282">
        <f t="shared" si="89"/>
        <v>6.7441809781187342E-2</v>
      </c>
      <c r="X119" s="288">
        <f t="shared" si="90"/>
        <v>0.20700492237788717</v>
      </c>
      <c r="Y119" s="288">
        <f t="shared" si="91"/>
        <v>0.10232416475190331</v>
      </c>
      <c r="Z119" s="288">
        <f t="shared" si="78"/>
        <v>1.5669950309476072E-2</v>
      </c>
      <c r="AA119" s="288">
        <f t="shared" si="92"/>
        <v>1.2798182506626277E-2</v>
      </c>
      <c r="AB119" s="288">
        <f t="shared" si="93"/>
        <v>0.10377255688257345</v>
      </c>
      <c r="AC119" s="288">
        <v>0.307</v>
      </c>
      <c r="AD119" s="288">
        <v>0.63</v>
      </c>
      <c r="AE119" s="282">
        <f t="shared" si="94"/>
        <v>0.10499302589137825</v>
      </c>
      <c r="AF119" s="282">
        <f t="shared" si="95"/>
        <v>0.36482393032942068</v>
      </c>
      <c r="AG119" s="288">
        <v>0.32300000000000001</v>
      </c>
      <c r="AH119" s="288">
        <f t="shared" si="96"/>
        <v>0.28779095109406327</v>
      </c>
      <c r="AI119" s="213">
        <v>26410</v>
      </c>
      <c r="AJ119" s="213"/>
      <c r="AK119" s="212">
        <v>20298</v>
      </c>
      <c r="AL119" s="212">
        <v>2858</v>
      </c>
      <c r="AM119" s="212">
        <v>91768</v>
      </c>
      <c r="AN119" s="212">
        <v>81842</v>
      </c>
      <c r="AO119" s="212">
        <f t="shared" si="67"/>
        <v>7007</v>
      </c>
      <c r="AP119" s="327">
        <f t="shared" si="97"/>
        <v>15982</v>
      </c>
      <c r="AQ119" s="212">
        <v>6189</v>
      </c>
      <c r="AR119" s="216">
        <v>1438</v>
      </c>
      <c r="AS119" s="37">
        <v>694.14744893255715</v>
      </c>
      <c r="AT119" s="327">
        <v>858.18829452874854</v>
      </c>
      <c r="AU119" s="212">
        <v>338</v>
      </c>
      <c r="AV119" s="213">
        <v>541</v>
      </c>
      <c r="AW119" s="212">
        <v>9523</v>
      </c>
      <c r="AX119" s="212">
        <f t="shared" si="98"/>
        <v>928</v>
      </c>
      <c r="AY119" s="212">
        <v>818</v>
      </c>
      <c r="AZ119" s="37">
        <v>203.78671295674809</v>
      </c>
      <c r="BA119" s="217">
        <v>315.38119109776653</v>
      </c>
      <c r="BB119" s="213">
        <v>22</v>
      </c>
      <c r="BC119" s="212">
        <f t="shared" si="99"/>
        <v>5467</v>
      </c>
      <c r="BD119" s="212">
        <v>2940</v>
      </c>
      <c r="BE119" s="213">
        <v>365</v>
      </c>
      <c r="BF119" s="213">
        <v>2504</v>
      </c>
      <c r="BG119" s="212">
        <v>2387</v>
      </c>
      <c r="BH119" s="212">
        <v>4539</v>
      </c>
      <c r="BI119" s="214">
        <f t="shared" si="71"/>
        <v>2702.3811910977665</v>
      </c>
      <c r="BJ119" s="212">
        <v>1120</v>
      </c>
      <c r="BK119" s="215"/>
    </row>
    <row r="120" spans="1:63" x14ac:dyDescent="0.25">
      <c r="A120" s="85"/>
      <c r="B120" s="96">
        <v>1904</v>
      </c>
      <c r="C120" s="208">
        <v>16</v>
      </c>
      <c r="D120" s="208">
        <v>2496</v>
      </c>
      <c r="E120" s="209">
        <v>9302</v>
      </c>
      <c r="F120" s="302">
        <f t="shared" si="81"/>
        <v>9412.8907391823777</v>
      </c>
      <c r="G120" s="363">
        <f t="shared" si="72"/>
        <v>1.0119211717031151</v>
      </c>
      <c r="H120" s="210">
        <f>(F120-E120)/D120</f>
        <v>4.4427379480119281E-2</v>
      </c>
      <c r="I120" s="308">
        <f t="shared" si="82"/>
        <v>8008.2192344937093</v>
      </c>
      <c r="J120" s="372">
        <f t="shared" si="73"/>
        <v>0.86091369968756282</v>
      </c>
      <c r="K120" s="312">
        <f t="shared" si="83"/>
        <v>7913.2438963712439</v>
      </c>
      <c r="L120" s="380">
        <f t="shared" si="74"/>
        <v>0.85070349348218055</v>
      </c>
      <c r="M120" s="314">
        <f t="shared" si="84"/>
        <v>9555.8127557551907</v>
      </c>
      <c r="N120" s="383">
        <f t="shared" si="75"/>
        <v>1.0272858262476017</v>
      </c>
      <c r="O120" s="342">
        <f t="shared" si="85"/>
        <v>8021.7692534478674</v>
      </c>
      <c r="P120" s="391">
        <f t="shared" si="76"/>
        <v>0.8623703777088656</v>
      </c>
      <c r="Q120" s="343">
        <f t="shared" si="86"/>
        <v>8090.993510866916</v>
      </c>
      <c r="R120" s="398">
        <f t="shared" si="77"/>
        <v>0.86981224584679806</v>
      </c>
      <c r="S120" s="288">
        <f t="shared" si="87"/>
        <v>6.9498955930424516E-2</v>
      </c>
      <c r="T120" s="288">
        <f t="shared" si="88"/>
        <v>0.23975108429191025</v>
      </c>
      <c r="U120" s="288">
        <v>0.247</v>
      </c>
      <c r="V120" s="322">
        <v>0.29699999999999999</v>
      </c>
      <c r="W120" s="282">
        <f t="shared" si="89"/>
        <v>6.1004274672293343E-2</v>
      </c>
      <c r="X120" s="288">
        <f t="shared" si="90"/>
        <v>0.20991891382236469</v>
      </c>
      <c r="Y120" s="288">
        <f t="shared" si="91"/>
        <v>0.10121934006869855</v>
      </c>
      <c r="Z120" s="288">
        <f t="shared" si="78"/>
        <v>1.5283866665208978E-2</v>
      </c>
      <c r="AA120" s="288">
        <f t="shared" si="92"/>
        <v>1.2483499905713747E-2</v>
      </c>
      <c r="AB120" s="288">
        <f t="shared" si="93"/>
        <v>0.10166285845477703</v>
      </c>
      <c r="AC120" s="288">
        <v>0.30099999999999999</v>
      </c>
      <c r="AD120" s="288">
        <v>0.622</v>
      </c>
      <c r="AE120" s="282">
        <f t="shared" si="94"/>
        <v>0.10169565645191267</v>
      </c>
      <c r="AF120" s="282">
        <f t="shared" si="95"/>
        <v>0.35082029040165946</v>
      </c>
      <c r="AG120" s="288">
        <v>0.32100000000000001</v>
      </c>
      <c r="AH120" s="288">
        <f t="shared" si="96"/>
        <v>0.2898796313505122</v>
      </c>
      <c r="AI120" s="213">
        <v>26515</v>
      </c>
      <c r="AJ120" s="213"/>
      <c r="AK120" s="212">
        <v>20363</v>
      </c>
      <c r="AL120" s="212">
        <v>2851</v>
      </c>
      <c r="AM120" s="212">
        <v>91469</v>
      </c>
      <c r="AN120" s="212">
        <v>82488</v>
      </c>
      <c r="AO120" s="212">
        <f t="shared" si="67"/>
        <v>6357</v>
      </c>
      <c r="AP120" s="327">
        <f t="shared" si="97"/>
        <v>16027</v>
      </c>
      <c r="AQ120" s="212">
        <v>5580</v>
      </c>
      <c r="AR120" s="216">
        <v>1398</v>
      </c>
      <c r="AS120" s="37">
        <v>792.15374408092646</v>
      </c>
      <c r="AT120" s="327">
        <v>746.23247550367876</v>
      </c>
      <c r="AU120" s="212">
        <v>331</v>
      </c>
      <c r="AV120" s="213">
        <v>508</v>
      </c>
      <c r="AW120" s="212">
        <v>9299</v>
      </c>
      <c r="AX120" s="212">
        <f t="shared" si="98"/>
        <v>862</v>
      </c>
      <c r="AY120" s="212">
        <v>777</v>
      </c>
      <c r="AZ120" s="37">
        <v>183.72620562961646</v>
      </c>
      <c r="BA120" s="217">
        <v>377.83080192154193</v>
      </c>
      <c r="BB120" s="213">
        <v>47</v>
      </c>
      <c r="BC120" s="212">
        <f t="shared" si="99"/>
        <v>5566</v>
      </c>
      <c r="BD120" s="212">
        <v>2783</v>
      </c>
      <c r="BE120" s="213">
        <v>307</v>
      </c>
      <c r="BF120" s="213">
        <v>2219</v>
      </c>
      <c r="BG120" s="212">
        <v>2306</v>
      </c>
      <c r="BH120" s="212">
        <v>4704</v>
      </c>
      <c r="BI120" s="214">
        <f t="shared" si="71"/>
        <v>2683.8308019215419</v>
      </c>
      <c r="BJ120" s="212">
        <v>1154</v>
      </c>
      <c r="BK120" s="215"/>
    </row>
    <row r="121" spans="1:63" x14ac:dyDescent="0.25">
      <c r="A121" s="85"/>
      <c r="B121" s="96">
        <v>1903</v>
      </c>
      <c r="C121" s="208">
        <v>16</v>
      </c>
      <c r="D121" s="208">
        <v>2228</v>
      </c>
      <c r="E121" s="209">
        <v>9888</v>
      </c>
      <c r="F121" s="302">
        <f t="shared" si="81"/>
        <v>9677.8201261822469</v>
      </c>
      <c r="G121" s="362">
        <f t="shared" si="72"/>
        <v>0.9787439447999845</v>
      </c>
      <c r="H121" s="210">
        <f>(E121-F121)/D121</f>
        <v>9.4335670474754538E-2</v>
      </c>
      <c r="I121" s="308">
        <f t="shared" si="82"/>
        <v>8265.9646690388545</v>
      </c>
      <c r="J121" s="372">
        <f t="shared" si="73"/>
        <v>0.83595921005651841</v>
      </c>
      <c r="K121" s="312">
        <f t="shared" si="83"/>
        <v>8233.5283502981983</v>
      </c>
      <c r="L121" s="380">
        <f t="shared" si="74"/>
        <v>0.8326788380155945</v>
      </c>
      <c r="M121" s="314">
        <f t="shared" si="84"/>
        <v>9729.7851382263761</v>
      </c>
      <c r="N121" s="382">
        <f t="shared" si="75"/>
        <v>0.98399930605040209</v>
      </c>
      <c r="O121" s="342">
        <f t="shared" si="85"/>
        <v>8262.9528825944562</v>
      </c>
      <c r="P121" s="391">
        <f t="shared" si="76"/>
        <v>0.83565462000348467</v>
      </c>
      <c r="Q121" s="343">
        <f t="shared" si="86"/>
        <v>8294.9536683220958</v>
      </c>
      <c r="R121" s="398">
        <f t="shared" si="77"/>
        <v>0.83889094542092391</v>
      </c>
      <c r="S121" s="288">
        <f t="shared" si="87"/>
        <v>7.2695627294835724E-2</v>
      </c>
      <c r="T121" s="288">
        <f t="shared" si="88"/>
        <v>0.2333091020392547</v>
      </c>
      <c r="U121" s="288">
        <v>0.26200000000000001</v>
      </c>
      <c r="V121" s="322">
        <v>0.32</v>
      </c>
      <c r="W121" s="282">
        <f t="shared" si="89"/>
        <v>6.4005054599208425E-2</v>
      </c>
      <c r="X121" s="288">
        <f t="shared" si="90"/>
        <v>0.20905230133527183</v>
      </c>
      <c r="Y121" s="288">
        <f t="shared" si="91"/>
        <v>9.5003275699690443E-2</v>
      </c>
      <c r="Z121" s="288">
        <f t="shared" si="78"/>
        <v>1.6785084163845311E-2</v>
      </c>
      <c r="AA121" s="288">
        <f t="shared" si="92"/>
        <v>1.2817079236331637E-2</v>
      </c>
      <c r="AB121" s="288">
        <f t="shared" si="93"/>
        <v>9.4165752706117975E-2</v>
      </c>
      <c r="AC121" s="288">
        <v>0.317</v>
      </c>
      <c r="AD121" s="288">
        <v>0.66400000000000003</v>
      </c>
      <c r="AE121" s="282">
        <f t="shared" si="94"/>
        <v>0.1178770683324591</v>
      </c>
      <c r="AF121" s="282">
        <f t="shared" si="95"/>
        <v>0.37831426713088723</v>
      </c>
      <c r="AG121" s="288">
        <v>0.34599999999999997</v>
      </c>
      <c r="AH121" s="288">
        <f t="shared" si="96"/>
        <v>0.31158504601592674</v>
      </c>
      <c r="AI121" s="213">
        <v>26137</v>
      </c>
      <c r="AJ121" s="213"/>
      <c r="AK121" s="212">
        <v>19776</v>
      </c>
      <c r="AL121" s="212">
        <v>3034</v>
      </c>
      <c r="AM121" s="212">
        <v>83884</v>
      </c>
      <c r="AN121" s="212">
        <v>75439</v>
      </c>
      <c r="AO121" s="212">
        <f t="shared" si="67"/>
        <v>6098</v>
      </c>
      <c r="AP121" s="327">
        <f t="shared" si="97"/>
        <v>15246</v>
      </c>
      <c r="AQ121" s="212">
        <v>5369</v>
      </c>
      <c r="AR121" s="216">
        <v>1408</v>
      </c>
      <c r="AS121" s="37">
        <v>704.22555340010058</v>
      </c>
      <c r="AT121" s="327">
        <v>832.44266220868519</v>
      </c>
      <c r="AU121" s="212">
        <v>335</v>
      </c>
      <c r="AV121" s="213">
        <v>447</v>
      </c>
      <c r="AW121" s="212">
        <v>7899</v>
      </c>
      <c r="AX121" s="212">
        <f t="shared" si="98"/>
        <v>785</v>
      </c>
      <c r="AY121" s="212">
        <v>729</v>
      </c>
      <c r="AZ121" s="37">
        <v>197.82223798586185</v>
      </c>
      <c r="BA121" s="217">
        <v>262.10061696280894</v>
      </c>
      <c r="BB121" s="213">
        <v>12</v>
      </c>
      <c r="BC121" s="212">
        <f t="shared" si="99"/>
        <v>5464</v>
      </c>
      <c r="BD121" s="212">
        <v>2737</v>
      </c>
      <c r="BE121" s="213">
        <v>326</v>
      </c>
      <c r="BF121" s="213">
        <v>2012</v>
      </c>
      <c r="BG121" s="212">
        <v>2221</v>
      </c>
      <c r="BH121" s="212">
        <v>4679</v>
      </c>
      <c r="BI121" s="214">
        <f t="shared" si="71"/>
        <v>2483.100616962809</v>
      </c>
      <c r="BJ121" s="212">
        <v>1161</v>
      </c>
      <c r="BK121" s="215"/>
    </row>
    <row r="122" spans="1:63" x14ac:dyDescent="0.25">
      <c r="A122" s="85"/>
      <c r="B122" s="96">
        <v>1902</v>
      </c>
      <c r="C122" s="208">
        <v>16</v>
      </c>
      <c r="D122" s="208">
        <v>2230</v>
      </c>
      <c r="E122" s="209">
        <v>9897</v>
      </c>
      <c r="F122" s="302">
        <f t="shared" si="81"/>
        <v>9893.9343572333364</v>
      </c>
      <c r="G122" s="363">
        <f t="shared" si="72"/>
        <v>0.99969024524940253</v>
      </c>
      <c r="H122" s="210">
        <f>(E122-F122)/D122</f>
        <v>1.37472769805542E-3</v>
      </c>
      <c r="I122" s="308">
        <f t="shared" si="82"/>
        <v>8345.2047216827796</v>
      </c>
      <c r="J122" s="372">
        <f t="shared" si="73"/>
        <v>0.84320548870190759</v>
      </c>
      <c r="K122" s="312">
        <f t="shared" si="83"/>
        <v>8321.7131538769318</v>
      </c>
      <c r="L122" s="380">
        <f t="shared" si="74"/>
        <v>0.84083188379073781</v>
      </c>
      <c r="M122" s="314">
        <f t="shared" si="84"/>
        <v>9948.9096038149</v>
      </c>
      <c r="N122" s="382">
        <f t="shared" si="75"/>
        <v>1.0052449837137416</v>
      </c>
      <c r="O122" s="342">
        <f t="shared" si="85"/>
        <v>8371.0311347364059</v>
      </c>
      <c r="P122" s="391">
        <f t="shared" si="76"/>
        <v>0.8458150080566238</v>
      </c>
      <c r="Q122" s="343">
        <f t="shared" si="86"/>
        <v>8409.1434420928872</v>
      </c>
      <c r="R122" s="398">
        <f t="shared" si="77"/>
        <v>0.84966590301029477</v>
      </c>
      <c r="S122" s="288">
        <f t="shared" si="87"/>
        <v>7.2830059252776372E-2</v>
      </c>
      <c r="T122" s="288">
        <f t="shared" si="88"/>
        <v>0.23494849294162534</v>
      </c>
      <c r="U122" s="288">
        <v>0.26700000000000002</v>
      </c>
      <c r="V122" s="322">
        <v>0.33900000000000002</v>
      </c>
      <c r="W122" s="282">
        <f t="shared" si="89"/>
        <v>6.436199780019633E-2</v>
      </c>
      <c r="X122" s="288">
        <f t="shared" si="90"/>
        <v>0.21049217855780236</v>
      </c>
      <c r="Y122" s="288">
        <f t="shared" si="91"/>
        <v>9.1769460362135111E-2</v>
      </c>
      <c r="Z122" s="288">
        <f t="shared" si="78"/>
        <v>1.881660023890341E-2</v>
      </c>
      <c r="AA122" s="288">
        <f t="shared" si="92"/>
        <v>1.3506295307134682E-2</v>
      </c>
      <c r="AB122" s="288">
        <f t="shared" si="93"/>
        <v>7.8412356746655948E-2</v>
      </c>
      <c r="AC122" s="288">
        <v>0.32200000000000001</v>
      </c>
      <c r="AD122" s="288">
        <v>0.66500000000000004</v>
      </c>
      <c r="AE122" s="282">
        <f t="shared" si="94"/>
        <v>0.1170508438494199</v>
      </c>
      <c r="AF122" s="282">
        <f t="shared" si="95"/>
        <v>0.37760396795116369</v>
      </c>
      <c r="AG122" s="288">
        <v>0.34399999999999997</v>
      </c>
      <c r="AH122" s="288">
        <f t="shared" si="96"/>
        <v>0.30998308753089776</v>
      </c>
      <c r="AI122" s="213">
        <v>26210</v>
      </c>
      <c r="AJ122" s="213"/>
      <c r="AK122" s="212">
        <v>20350</v>
      </c>
      <c r="AL122" s="212">
        <v>2832</v>
      </c>
      <c r="AM122" s="212">
        <v>84553</v>
      </c>
      <c r="AN122" s="212">
        <v>76280</v>
      </c>
      <c r="AO122" s="212">
        <f t="shared" si="67"/>
        <v>6158</v>
      </c>
      <c r="AP122" s="327">
        <f t="shared" si="97"/>
        <v>16181</v>
      </c>
      <c r="AQ122" s="212">
        <v>5442</v>
      </c>
      <c r="AR122" s="216">
        <v>1591</v>
      </c>
      <c r="AS122" s="37">
        <v>720.95371301369084</v>
      </c>
      <c r="AT122" s="327">
        <v>1026.3103938333518</v>
      </c>
      <c r="AU122" s="212">
        <v>354</v>
      </c>
      <c r="AV122" s="213">
        <v>412</v>
      </c>
      <c r="AW122" s="212">
        <v>6630</v>
      </c>
      <c r="AX122" s="212">
        <f t="shared" si="98"/>
        <v>768</v>
      </c>
      <c r="AY122" s="212">
        <v>716</v>
      </c>
      <c r="AZ122" s="37">
        <v>178.38428893153539</v>
      </c>
      <c r="BA122" s="217">
        <v>260.27755609156105</v>
      </c>
      <c r="BB122" s="213">
        <v>16</v>
      </c>
      <c r="BC122" s="212">
        <f t="shared" si="99"/>
        <v>5517</v>
      </c>
      <c r="BD122" s="212">
        <v>2681</v>
      </c>
      <c r="BE122" s="213">
        <v>340</v>
      </c>
      <c r="BF122" s="213">
        <v>1835</v>
      </c>
      <c r="BG122" s="212">
        <v>2145</v>
      </c>
      <c r="BH122" s="212">
        <v>4749</v>
      </c>
      <c r="BI122" s="214">
        <f t="shared" si="71"/>
        <v>2405.2775560915611</v>
      </c>
      <c r="BJ122" s="212">
        <v>983</v>
      </c>
      <c r="BK122" s="215"/>
    </row>
    <row r="123" spans="1:63" x14ac:dyDescent="0.25">
      <c r="A123" s="85"/>
      <c r="B123" s="96">
        <v>1901</v>
      </c>
      <c r="C123" s="208">
        <v>16</v>
      </c>
      <c r="D123" s="208">
        <v>2218</v>
      </c>
      <c r="E123" s="209">
        <v>11073</v>
      </c>
      <c r="F123" s="302">
        <f t="shared" si="81"/>
        <v>10926.202180373801</v>
      </c>
      <c r="G123" s="363">
        <f t="shared" si="72"/>
        <v>0.98674272377619443</v>
      </c>
      <c r="H123" s="210">
        <f>(E123-F123)/D123</f>
        <v>6.6184769894589393E-2</v>
      </c>
      <c r="I123" s="308">
        <f t="shared" si="82"/>
        <v>8953.2149261152863</v>
      </c>
      <c r="J123" s="372">
        <f t="shared" si="73"/>
        <v>0.80856271345753516</v>
      </c>
      <c r="K123" s="312">
        <f t="shared" si="83"/>
        <v>8939.5802061671311</v>
      </c>
      <c r="L123" s="380">
        <f t="shared" si="74"/>
        <v>0.80733136513746329</v>
      </c>
      <c r="M123" s="314">
        <f t="shared" si="84"/>
        <v>10906.543790321992</v>
      </c>
      <c r="N123" s="382">
        <f t="shared" si="75"/>
        <v>0.98496737923977162</v>
      </c>
      <c r="O123" s="342">
        <f t="shared" si="85"/>
        <v>8933.0076947306879</v>
      </c>
      <c r="P123" s="391">
        <f t="shared" si="76"/>
        <v>0.80673780319070598</v>
      </c>
      <c r="Q123" s="343">
        <f t="shared" si="86"/>
        <v>8933.9885816891328</v>
      </c>
      <c r="R123" s="398">
        <f t="shared" si="77"/>
        <v>0.80682638685894814</v>
      </c>
      <c r="S123" s="288">
        <f t="shared" si="87"/>
        <v>7.3781924307598543E-2</v>
      </c>
      <c r="T123" s="288">
        <f t="shared" si="88"/>
        <v>0.22701864474016373</v>
      </c>
      <c r="U123" s="288">
        <v>0.27200000000000002</v>
      </c>
      <c r="V123" s="322">
        <v>0.35199999999999998</v>
      </c>
      <c r="W123" s="282">
        <f t="shared" si="89"/>
        <v>6.4053727774587135E-2</v>
      </c>
      <c r="X123" s="288">
        <f t="shared" si="90"/>
        <v>0.22474665512640196</v>
      </c>
      <c r="Y123" s="288">
        <f t="shared" si="91"/>
        <v>9.4352473799426101E-2</v>
      </c>
      <c r="Z123" s="288">
        <f t="shared" si="78"/>
        <v>1.7932699633141504E-2</v>
      </c>
      <c r="AA123" s="288">
        <f t="shared" si="92"/>
        <v>1.6408813877168308E-2</v>
      </c>
      <c r="AB123" s="288">
        <f t="shared" si="93"/>
        <v>8.1763733752153678E-2</v>
      </c>
      <c r="AC123" s="288">
        <v>0.32700000000000001</v>
      </c>
      <c r="AD123" s="288">
        <v>0.68600000000000005</v>
      </c>
      <c r="AE123" s="282">
        <f t="shared" si="94"/>
        <v>0.12978351832534371</v>
      </c>
      <c r="AF123" s="282">
        <f t="shared" si="95"/>
        <v>0.39932922211403227</v>
      </c>
      <c r="AG123" s="288">
        <v>0.36</v>
      </c>
      <c r="AH123" s="288">
        <f t="shared" si="96"/>
        <v>0.32500380923358219</v>
      </c>
      <c r="AI123" s="213">
        <v>27729</v>
      </c>
      <c r="AJ123" s="213"/>
      <c r="AK123" s="212">
        <v>20957</v>
      </c>
      <c r="AL123" s="212">
        <v>2931</v>
      </c>
      <c r="AM123" s="212">
        <v>85319</v>
      </c>
      <c r="AN123" s="212">
        <v>77105</v>
      </c>
      <c r="AO123" s="212">
        <f t="shared" si="67"/>
        <v>6295</v>
      </c>
      <c r="AP123" s="327">
        <f t="shared" si="97"/>
        <v>16333</v>
      </c>
      <c r="AQ123" s="212">
        <v>5465</v>
      </c>
      <c r="AR123" s="216">
        <v>1530</v>
      </c>
      <c r="AS123" s="37">
        <v>640.08505980577843</v>
      </c>
      <c r="AT123" s="327">
        <v>1055.0639858767502</v>
      </c>
      <c r="AU123" s="212">
        <v>455</v>
      </c>
      <c r="AV123" s="213">
        <v>467</v>
      </c>
      <c r="AW123" s="212">
        <v>6976</v>
      </c>
      <c r="AX123" s="212">
        <f t="shared" si="98"/>
        <v>901</v>
      </c>
      <c r="AY123" s="212">
        <v>830</v>
      </c>
      <c r="AZ123" s="37">
        <v>172.90239627344428</v>
      </c>
      <c r="BA123" s="217">
        <v>342.29974598428629</v>
      </c>
      <c r="BB123" s="213">
        <v>18</v>
      </c>
      <c r="BC123" s="212">
        <f t="shared" si="99"/>
        <v>6232</v>
      </c>
      <c r="BD123" s="212">
        <v>2851</v>
      </c>
      <c r="BE123" s="213">
        <v>416</v>
      </c>
      <c r="BF123" s="213">
        <v>1672</v>
      </c>
      <c r="BG123" s="212">
        <v>2274</v>
      </c>
      <c r="BH123" s="212">
        <v>5331</v>
      </c>
      <c r="BI123" s="214">
        <f t="shared" si="71"/>
        <v>2616.2997459842863</v>
      </c>
      <c r="BJ123" s="212">
        <v>1238</v>
      </c>
      <c r="BK123" s="215"/>
    </row>
    <row r="124" spans="1:63" x14ac:dyDescent="0.25">
      <c r="A124" s="85"/>
      <c r="B124" s="96">
        <v>1900</v>
      </c>
      <c r="C124" s="208">
        <v>8</v>
      </c>
      <c r="D124" s="208">
        <v>1136</v>
      </c>
      <c r="E124" s="209">
        <v>5932</v>
      </c>
      <c r="F124" s="302">
        <f t="shared" si="81"/>
        <v>5945.6309641579464</v>
      </c>
      <c r="G124" s="363">
        <f t="shared" si="72"/>
        <v>1.0022978698850213</v>
      </c>
      <c r="H124" s="210">
        <f>(F124-E124)/D124</f>
        <v>1.199908816720637E-2</v>
      </c>
      <c r="I124" s="308">
        <f t="shared" si="82"/>
        <v>4824.921245432256</v>
      </c>
      <c r="J124" s="372">
        <f t="shared" si="73"/>
        <v>0.81337175411872153</v>
      </c>
      <c r="K124" s="312">
        <f t="shared" si="83"/>
        <v>4823.5092433740192</v>
      </c>
      <c r="L124" s="380">
        <f t="shared" si="74"/>
        <v>0.81313372275354334</v>
      </c>
      <c r="M124" s="314">
        <f t="shared" si="84"/>
        <v>5958.3418717688619</v>
      </c>
      <c r="N124" s="382">
        <f t="shared" si="75"/>
        <v>1.0044406392058094</v>
      </c>
      <c r="O124" s="342">
        <f t="shared" si="85"/>
        <v>4786.4113891045045</v>
      </c>
      <c r="P124" s="391">
        <f t="shared" si="76"/>
        <v>0.80687987004458939</v>
      </c>
      <c r="Q124" s="343">
        <f t="shared" si="86"/>
        <v>4812.1722727565948</v>
      </c>
      <c r="R124" s="398">
        <f t="shared" si="77"/>
        <v>0.81122256789558245</v>
      </c>
      <c r="S124" s="288">
        <f t="shared" si="87"/>
        <v>8.156835690467977E-2</v>
      </c>
      <c r="T124" s="288">
        <f t="shared" si="88"/>
        <v>0.24747087141561433</v>
      </c>
      <c r="U124" s="288">
        <v>0.27900000000000003</v>
      </c>
      <c r="V124" s="322">
        <f t="shared" ref="V124:V148" si="100">(AK124-AU124)/(AN124-AW124-AU124+AS124)</f>
        <v>0.29181944997749998</v>
      </c>
      <c r="W124" s="282">
        <f t="shared" si="89"/>
        <v>6.977118546625273E-2</v>
      </c>
      <c r="X124" s="288">
        <f t="shared" si="90"/>
        <v>0.23205190818391125</v>
      </c>
      <c r="Y124" s="288">
        <f t="shared" si="91"/>
        <v>0.10773445979113291</v>
      </c>
      <c r="Z124" s="288">
        <f t="shared" si="78"/>
        <v>1.917902725077613E-2</v>
      </c>
      <c r="AA124" s="288">
        <f t="shared" si="92"/>
        <v>1.7721342356798994E-2</v>
      </c>
      <c r="AB124" s="288">
        <f t="shared" si="93"/>
        <v>6.1653443716223985E-2</v>
      </c>
      <c r="AC124" s="288">
        <v>0.33900000000000002</v>
      </c>
      <c r="AD124" s="288">
        <v>0.70499999999999996</v>
      </c>
      <c r="AE124" s="282">
        <f t="shared" si="94"/>
        <v>0.13641485569736692</v>
      </c>
      <c r="AF124" s="282">
        <f t="shared" si="95"/>
        <v>0.41387009000209307</v>
      </c>
      <c r="AG124" s="288">
        <v>0.36599999999999999</v>
      </c>
      <c r="AH124" s="288">
        <f t="shared" si="96"/>
        <v>0.32960791077383006</v>
      </c>
      <c r="AI124" s="213">
        <v>14333</v>
      </c>
      <c r="AJ124" s="213"/>
      <c r="AK124" s="212">
        <v>10925</v>
      </c>
      <c r="AL124" s="212">
        <v>1432</v>
      </c>
      <c r="AM124" s="212">
        <v>43485</v>
      </c>
      <c r="AN124" s="212">
        <v>39132</v>
      </c>
      <c r="AO124" s="212">
        <f t="shared" si="67"/>
        <v>3547</v>
      </c>
      <c r="AP124" s="327">
        <f t="shared" si="97"/>
        <v>8632</v>
      </c>
      <c r="AQ124" s="212">
        <v>3034</v>
      </c>
      <c r="AR124" s="216">
        <v>834</v>
      </c>
      <c r="AS124" s="37">
        <v>370.13080921358255</v>
      </c>
      <c r="AT124" s="327">
        <v>562.77227919401435</v>
      </c>
      <c r="AU124" s="212">
        <v>254</v>
      </c>
      <c r="AV124" s="213">
        <v>220</v>
      </c>
      <c r="AW124" s="212">
        <v>2681</v>
      </c>
      <c r="AX124" s="212">
        <f t="shared" si="98"/>
        <v>569</v>
      </c>
      <c r="AY124" s="212">
        <v>513</v>
      </c>
      <c r="AZ124" s="37">
        <v>108.35981500718501</v>
      </c>
      <c r="BA124" s="217">
        <v>193.1580121863081</v>
      </c>
      <c r="BB124" s="213">
        <v>16</v>
      </c>
      <c r="BC124" s="212">
        <f t="shared" si="99"/>
        <v>3326</v>
      </c>
      <c r="BD124" s="212">
        <v>1685</v>
      </c>
      <c r="BE124" s="213">
        <v>333</v>
      </c>
      <c r="BF124" s="213">
        <v>806</v>
      </c>
      <c r="BG124" s="212">
        <v>1351</v>
      </c>
      <c r="BH124" s="212">
        <v>2757</v>
      </c>
      <c r="BI124" s="214">
        <f t="shared" si="71"/>
        <v>1544.158012186308</v>
      </c>
      <c r="BJ124" s="212">
        <v>607</v>
      </c>
      <c r="BK124" s="215"/>
    </row>
    <row r="125" spans="1:63" x14ac:dyDescent="0.25">
      <c r="A125" s="85"/>
      <c r="B125" s="96">
        <v>1899</v>
      </c>
      <c r="C125" s="208">
        <v>12</v>
      </c>
      <c r="D125" s="208">
        <v>1842</v>
      </c>
      <c r="E125" s="209">
        <v>9672</v>
      </c>
      <c r="F125" s="302">
        <f t="shared" si="81"/>
        <v>9699.9540109683421</v>
      </c>
      <c r="G125" s="363">
        <f t="shared" si="72"/>
        <v>1.0028901996451967</v>
      </c>
      <c r="H125" s="210">
        <f>(F125-E125)/D125</f>
        <v>1.5175901720055439E-2</v>
      </c>
      <c r="I125" s="308">
        <f t="shared" si="82"/>
        <v>7862.1547930857287</v>
      </c>
      <c r="J125" s="372">
        <f t="shared" si="73"/>
        <v>0.8128778735613863</v>
      </c>
      <c r="K125" s="312">
        <f t="shared" si="83"/>
        <v>7842.1491470120327</v>
      </c>
      <c r="L125" s="380">
        <f t="shared" si="74"/>
        <v>0.8108094651583988</v>
      </c>
      <c r="M125" s="314">
        <f t="shared" si="84"/>
        <v>9742.560379229606</v>
      </c>
      <c r="N125" s="382">
        <f t="shared" si="75"/>
        <v>1.0072953245688179</v>
      </c>
      <c r="O125" s="342">
        <f t="shared" si="85"/>
        <v>7821.6220591505289</v>
      </c>
      <c r="P125" s="391">
        <f t="shared" si="76"/>
        <v>0.80868714424633259</v>
      </c>
      <c r="Q125" s="343">
        <f t="shared" si="86"/>
        <v>7839.0574362868292</v>
      </c>
      <c r="R125" s="398">
        <f t="shared" si="77"/>
        <v>0.81048980937622306</v>
      </c>
      <c r="S125" s="288">
        <f t="shared" si="87"/>
        <v>8.3509483546617913E-2</v>
      </c>
      <c r="T125" s="288">
        <f t="shared" si="88"/>
        <v>0.25399652476107731</v>
      </c>
      <c r="U125" s="288">
        <v>0.28199999999999997</v>
      </c>
      <c r="V125" s="322">
        <f t="shared" si="100"/>
        <v>0.29366580077288335</v>
      </c>
      <c r="W125" s="282">
        <f t="shared" si="89"/>
        <v>7.1112317184643503E-2</v>
      </c>
      <c r="X125" s="288">
        <f t="shared" si="90"/>
        <v>0.22593397046046915</v>
      </c>
      <c r="Y125" s="288">
        <f t="shared" si="91"/>
        <v>0.10335571870934031</v>
      </c>
      <c r="Z125" s="288">
        <f t="shared" si="78"/>
        <v>1.9924017367458868E-2</v>
      </c>
      <c r="AA125" s="288">
        <f t="shared" si="92"/>
        <v>1.529105125977411E-2</v>
      </c>
      <c r="AB125" s="288">
        <f t="shared" si="93"/>
        <v>5.4973148994515539E-2</v>
      </c>
      <c r="AC125" s="288">
        <v>0.34300000000000003</v>
      </c>
      <c r="AD125" s="288">
        <v>0.71</v>
      </c>
      <c r="AE125" s="282">
        <f t="shared" si="94"/>
        <v>0.13813985374771481</v>
      </c>
      <c r="AF125" s="282">
        <f t="shared" si="95"/>
        <v>0.42015638575152042</v>
      </c>
      <c r="AG125" s="288">
        <v>0.36599999999999999</v>
      </c>
      <c r="AH125" s="288">
        <f t="shared" si="96"/>
        <v>0.32878199268738573</v>
      </c>
      <c r="AI125" s="213">
        <v>23020</v>
      </c>
      <c r="AJ125" s="213"/>
      <c r="AK125" s="212">
        <v>17741</v>
      </c>
      <c r="AL125" s="212">
        <v>2201</v>
      </c>
      <c r="AM125" s="212">
        <v>70016</v>
      </c>
      <c r="AN125" s="212">
        <v>62846</v>
      </c>
      <c r="AO125" s="212">
        <f t="shared" si="67"/>
        <v>5847</v>
      </c>
      <c r="AP125" s="327">
        <f t="shared" si="97"/>
        <v>14177</v>
      </c>
      <c r="AQ125" s="212">
        <v>4979</v>
      </c>
      <c r="AR125" s="216">
        <v>1395</v>
      </c>
      <c r="AS125" s="37">
        <v>568.56846536034857</v>
      </c>
      <c r="AT125" s="327">
        <v>924.39310937983078</v>
      </c>
      <c r="AU125" s="212">
        <v>352</v>
      </c>
      <c r="AV125" s="213">
        <v>361</v>
      </c>
      <c r="AW125" s="212">
        <v>3849</v>
      </c>
      <c r="AX125" s="212">
        <f t="shared" si="98"/>
        <v>744</v>
      </c>
      <c r="AY125" s="212">
        <v>868</v>
      </c>
      <c r="AZ125" s="37">
        <v>156.72717139957786</v>
      </c>
      <c r="BA125" s="217">
        <v>262.24864468901376</v>
      </c>
      <c r="BB125" s="213">
        <v>61</v>
      </c>
      <c r="BC125" s="212">
        <f t="shared" si="99"/>
        <v>5201</v>
      </c>
      <c r="BD125" s="212">
        <v>2667</v>
      </c>
      <c r="BE125" s="213">
        <v>322</v>
      </c>
      <c r="BF125" s="213">
        <v>1323</v>
      </c>
      <c r="BG125" s="212">
        <v>2117</v>
      </c>
      <c r="BH125" s="212">
        <v>4457</v>
      </c>
      <c r="BI125" s="214">
        <f t="shared" si="71"/>
        <v>2379.2486446890139</v>
      </c>
      <c r="BJ125" s="212">
        <v>1011</v>
      </c>
      <c r="BK125" s="215"/>
    </row>
    <row r="126" spans="1:63" x14ac:dyDescent="0.25">
      <c r="A126" s="85"/>
      <c r="B126" s="96">
        <v>1898</v>
      </c>
      <c r="C126" s="208">
        <v>12</v>
      </c>
      <c r="D126" s="208">
        <v>1840</v>
      </c>
      <c r="E126" s="209">
        <v>9129</v>
      </c>
      <c r="F126" s="302">
        <f t="shared" si="81"/>
        <v>9097.0494765741787</v>
      </c>
      <c r="G126" s="363">
        <f t="shared" si="72"/>
        <v>0.99650010697493463</v>
      </c>
      <c r="H126" s="210">
        <f>(E126-F126)/D126</f>
        <v>1.7364414905337664E-2</v>
      </c>
      <c r="I126" s="308">
        <f t="shared" si="82"/>
        <v>7306.8257819425444</v>
      </c>
      <c r="J126" s="372">
        <f t="shared" si="73"/>
        <v>0.80039717186357151</v>
      </c>
      <c r="K126" s="312">
        <f t="shared" si="83"/>
        <v>7238.227769962934</v>
      </c>
      <c r="L126" s="380">
        <f t="shared" si="74"/>
        <v>0.79288287544779645</v>
      </c>
      <c r="M126" s="314">
        <f t="shared" si="84"/>
        <v>9183.9408191379553</v>
      </c>
      <c r="N126" s="382">
        <f t="shared" si="75"/>
        <v>1.0060182735390464</v>
      </c>
      <c r="O126" s="342">
        <f t="shared" si="85"/>
        <v>7320.912778862199</v>
      </c>
      <c r="P126" s="391">
        <f t="shared" si="76"/>
        <v>0.8019402759187424</v>
      </c>
      <c r="Q126" s="343">
        <f t="shared" si="86"/>
        <v>7362.6686880161942</v>
      </c>
      <c r="R126" s="398">
        <f t="shared" si="77"/>
        <v>0.80651426092849099</v>
      </c>
      <c r="S126" s="288">
        <f t="shared" si="87"/>
        <v>8.5143788233948886E-2</v>
      </c>
      <c r="T126" s="288">
        <f t="shared" si="88"/>
        <v>0.27401103955841766</v>
      </c>
      <c r="U126" s="288">
        <v>0.27100000000000002</v>
      </c>
      <c r="V126" s="322">
        <f t="shared" si="100"/>
        <v>0.28360926655692403</v>
      </c>
      <c r="W126" s="282">
        <f t="shared" si="89"/>
        <v>7.27802870047453E-2</v>
      </c>
      <c r="X126" s="288">
        <f t="shared" si="90"/>
        <v>0.23606255749770008</v>
      </c>
      <c r="Y126" s="288">
        <f t="shared" si="91"/>
        <v>8.7881260648357426E-2</v>
      </c>
      <c r="Z126" s="288">
        <f t="shared" si="78"/>
        <v>1.9352810016579954E-2</v>
      </c>
      <c r="AA126" s="288">
        <f t="shared" si="92"/>
        <v>1.375344986200552E-2</v>
      </c>
      <c r="AB126" s="288">
        <f t="shared" si="93"/>
        <v>6.035961351552227E-2</v>
      </c>
      <c r="AC126" s="288">
        <v>0.33400000000000002</v>
      </c>
      <c r="AD126" s="288">
        <v>0.68100000000000005</v>
      </c>
      <c r="AE126" s="282">
        <f t="shared" si="94"/>
        <v>0.13048139042936369</v>
      </c>
      <c r="AF126" s="282">
        <f t="shared" si="95"/>
        <v>0.41991720331186755</v>
      </c>
      <c r="AG126" s="288">
        <v>0.34699999999999998</v>
      </c>
      <c r="AH126" s="288">
        <f t="shared" si="96"/>
        <v>0.3107312332056486</v>
      </c>
      <c r="AI126" s="213">
        <v>21740</v>
      </c>
      <c r="AJ126" s="213"/>
      <c r="AK126" s="212">
        <v>16955</v>
      </c>
      <c r="AL126" s="212">
        <v>2088</v>
      </c>
      <c r="AM126" s="212">
        <v>69964</v>
      </c>
      <c r="AN126" s="212">
        <v>62661</v>
      </c>
      <c r="AO126" s="212">
        <f t="shared" si="67"/>
        <v>5957</v>
      </c>
      <c r="AP126" s="327">
        <f t="shared" si="97"/>
        <v>13668</v>
      </c>
      <c r="AQ126" s="212">
        <v>5092</v>
      </c>
      <c r="AR126" s="216">
        <v>1354</v>
      </c>
      <c r="AS126" s="37">
        <v>589.68754327859278</v>
      </c>
      <c r="AT126" s="327">
        <v>865.87840947382404</v>
      </c>
      <c r="AU126" s="212">
        <v>299</v>
      </c>
      <c r="AV126" s="213">
        <v>381</v>
      </c>
      <c r="AW126" s="212">
        <v>4223</v>
      </c>
      <c r="AX126" s="212">
        <f t="shared" si="98"/>
        <v>745</v>
      </c>
      <c r="AY126" s="212">
        <v>865</v>
      </c>
      <c r="AZ126" s="37">
        <v>142.40768323969175</v>
      </c>
      <c r="BA126" s="217">
        <v>252.53860649529045</v>
      </c>
      <c r="BB126" s="213">
        <v>15</v>
      </c>
      <c r="BC126" s="212">
        <f t="shared" si="99"/>
        <v>5132</v>
      </c>
      <c r="BD126" s="212">
        <v>2069</v>
      </c>
      <c r="BE126" s="213">
        <v>349</v>
      </c>
      <c r="BF126" s="213">
        <v>1346</v>
      </c>
      <c r="BG126" s="212">
        <v>1658</v>
      </c>
      <c r="BH126" s="212">
        <v>4387</v>
      </c>
      <c r="BI126" s="214">
        <f t="shared" si="71"/>
        <v>1910.5386064952904</v>
      </c>
      <c r="BJ126" s="212">
        <v>900</v>
      </c>
      <c r="BK126" s="215"/>
    </row>
    <row r="127" spans="1:63" x14ac:dyDescent="0.25">
      <c r="A127" s="85"/>
      <c r="B127" s="96">
        <v>1897</v>
      </c>
      <c r="C127" s="208">
        <v>12</v>
      </c>
      <c r="D127" s="208">
        <v>1614</v>
      </c>
      <c r="E127" s="209">
        <v>9536</v>
      </c>
      <c r="F127" s="302">
        <f t="shared" si="81"/>
        <v>9676.7937781529345</v>
      </c>
      <c r="G127" s="363">
        <f t="shared" si="72"/>
        <v>1.0147644482123463</v>
      </c>
      <c r="H127" s="210">
        <f>(F127-E127)/D127</f>
        <v>8.7232824134407971E-2</v>
      </c>
      <c r="I127" s="308">
        <f t="shared" si="82"/>
        <v>7938.6796630811268</v>
      </c>
      <c r="J127" s="372">
        <f t="shared" si="73"/>
        <v>0.8324957700378699</v>
      </c>
      <c r="K127" s="312">
        <f t="shared" si="83"/>
        <v>7728.3795585948274</v>
      </c>
      <c r="L127" s="380">
        <f t="shared" si="74"/>
        <v>0.8104424872687529</v>
      </c>
      <c r="M127" s="314">
        <f t="shared" si="84"/>
        <v>9747.9846606102565</v>
      </c>
      <c r="N127" s="383">
        <f t="shared" si="75"/>
        <v>1.0222299350472166</v>
      </c>
      <c r="O127" s="342">
        <f t="shared" si="85"/>
        <v>7913.2864576753782</v>
      </c>
      <c r="P127" s="391">
        <f t="shared" si="76"/>
        <v>0.82983289195421328</v>
      </c>
      <c r="Q127" s="343">
        <f t="shared" si="86"/>
        <v>7830.7839582009829</v>
      </c>
      <c r="R127" s="398">
        <f t="shared" si="77"/>
        <v>0.82118120367040504</v>
      </c>
      <c r="S127" s="288">
        <f t="shared" si="87"/>
        <v>8.6594386142369459E-2</v>
      </c>
      <c r="T127" s="288">
        <f t="shared" si="88"/>
        <v>0.25045712196013897</v>
      </c>
      <c r="U127" s="288">
        <v>0.29199999999999998</v>
      </c>
      <c r="V127" s="322">
        <f t="shared" si="100"/>
        <v>0.30420921818303237</v>
      </c>
      <c r="W127" s="282">
        <f t="shared" si="89"/>
        <v>7.4740801618409403E-2</v>
      </c>
      <c r="X127" s="288">
        <f t="shared" si="90"/>
        <v>0.21804717498628634</v>
      </c>
      <c r="Y127" s="288">
        <f t="shared" si="91"/>
        <v>8.2287953583067439E-2</v>
      </c>
      <c r="Z127" s="288">
        <f t="shared" si="78"/>
        <v>1.7416866860538626E-2</v>
      </c>
      <c r="AA127" s="288">
        <f t="shared" si="92"/>
        <v>1.6822088133113915E-2</v>
      </c>
      <c r="AB127" s="288">
        <f t="shared" si="93"/>
        <v>5.8936022253129348E-2</v>
      </c>
      <c r="AC127" s="288">
        <v>0.35399999999999998</v>
      </c>
      <c r="AD127" s="288">
        <v>0.74</v>
      </c>
      <c r="AE127" s="282">
        <f t="shared" si="94"/>
        <v>0.15071437602731066</v>
      </c>
      <c r="AF127" s="282">
        <f t="shared" si="95"/>
        <v>0.43591150118851707</v>
      </c>
      <c r="AG127" s="288">
        <v>0.38600000000000001</v>
      </c>
      <c r="AH127" s="288">
        <f t="shared" si="96"/>
        <v>0.34574535339486662</v>
      </c>
      <c r="AI127" s="213">
        <v>21876</v>
      </c>
      <c r="AJ127" s="213"/>
      <c r="AK127" s="212">
        <v>16522</v>
      </c>
      <c r="AL127" s="212">
        <v>2322</v>
      </c>
      <c r="AM127" s="212">
        <v>63272</v>
      </c>
      <c r="AN127" s="212">
        <v>56663</v>
      </c>
      <c r="AO127" s="212">
        <f t="shared" si="67"/>
        <v>5479</v>
      </c>
      <c r="AP127" s="327">
        <f t="shared" si="97"/>
        <v>12868</v>
      </c>
      <c r="AQ127" s="212">
        <v>4729</v>
      </c>
      <c r="AR127" s="216">
        <v>1102</v>
      </c>
      <c r="AS127" s="37">
        <v>535.61242477762403</v>
      </c>
      <c r="AT127" s="327">
        <v>653.28555170632944</v>
      </c>
      <c r="AU127" s="212">
        <v>368</v>
      </c>
      <c r="AV127" s="213">
        <v>401</v>
      </c>
      <c r="AW127" s="212">
        <v>3729</v>
      </c>
      <c r="AX127" s="212">
        <f t="shared" si="98"/>
        <v>741</v>
      </c>
      <c r="AY127" s="212">
        <v>750</v>
      </c>
      <c r="AZ127" s="37">
        <v>131.05538705994115</v>
      </c>
      <c r="BA127" s="217">
        <v>223.1312725831834</v>
      </c>
      <c r="BB127" s="213">
        <v>8</v>
      </c>
      <c r="BC127" s="212">
        <f t="shared" si="99"/>
        <v>4770</v>
      </c>
      <c r="BD127" s="212">
        <v>2705</v>
      </c>
      <c r="BE127" s="213">
        <v>332</v>
      </c>
      <c r="BF127" s="213">
        <v>1130</v>
      </c>
      <c r="BG127" s="212">
        <v>1577</v>
      </c>
      <c r="BH127" s="212">
        <v>4029</v>
      </c>
      <c r="BI127" s="214">
        <f t="shared" si="71"/>
        <v>1800.1312725831833</v>
      </c>
      <c r="BJ127" s="212">
        <v>964</v>
      </c>
      <c r="BK127" s="215"/>
    </row>
    <row r="128" spans="1:63" x14ac:dyDescent="0.25">
      <c r="A128" s="85"/>
      <c r="B128" s="96">
        <v>1896</v>
      </c>
      <c r="C128" s="208">
        <v>12</v>
      </c>
      <c r="D128" s="208">
        <v>1584</v>
      </c>
      <c r="E128" s="209">
        <v>9560</v>
      </c>
      <c r="F128" s="302">
        <f t="shared" si="81"/>
        <v>9458.6937829213421</v>
      </c>
      <c r="G128" s="363">
        <f t="shared" si="72"/>
        <v>0.98940311536834125</v>
      </c>
      <c r="H128" s="210">
        <f t="shared" ref="H128:H133" si="101">(E128-F128)/D128</f>
        <v>6.3955945125415359E-2</v>
      </c>
      <c r="I128" s="308">
        <f t="shared" si="82"/>
        <v>7759.1868515326505</v>
      </c>
      <c r="J128" s="372">
        <f t="shared" si="73"/>
        <v>0.81163042380048644</v>
      </c>
      <c r="K128" s="312">
        <f t="shared" si="83"/>
        <v>7643.8595010464469</v>
      </c>
      <c r="L128" s="380">
        <f t="shared" si="74"/>
        <v>0.79956689341490028</v>
      </c>
      <c r="M128" s="314">
        <f t="shared" si="84"/>
        <v>9422.9611811685245</v>
      </c>
      <c r="N128" s="382">
        <f t="shared" si="75"/>
        <v>0.9856653955197201</v>
      </c>
      <c r="O128" s="342">
        <f t="shared" si="85"/>
        <v>7675.5408517727501</v>
      </c>
      <c r="P128" s="391">
        <f t="shared" si="76"/>
        <v>0.80288084223564327</v>
      </c>
      <c r="Q128" s="343">
        <f t="shared" si="86"/>
        <v>7645.4872966599287</v>
      </c>
      <c r="R128" s="398">
        <f t="shared" si="77"/>
        <v>0.79973716492258673</v>
      </c>
      <c r="S128" s="288">
        <f t="shared" si="87"/>
        <v>8.8221115217740634E-2</v>
      </c>
      <c r="T128" s="288">
        <f t="shared" si="88"/>
        <v>0.25498118991221957</v>
      </c>
      <c r="U128" s="288">
        <v>0.28999999999999998</v>
      </c>
      <c r="V128" s="322">
        <f t="shared" si="100"/>
        <v>0.30159685569090389</v>
      </c>
      <c r="W128" s="282">
        <f t="shared" si="89"/>
        <v>7.8000964165193643E-2</v>
      </c>
      <c r="X128" s="288">
        <f t="shared" si="90"/>
        <v>0.22530305141423992</v>
      </c>
      <c r="Y128" s="288">
        <f t="shared" si="91"/>
        <v>9.6166810180157242E-2</v>
      </c>
      <c r="Z128" s="288">
        <f t="shared" si="78"/>
        <v>1.9893941828699985E-2</v>
      </c>
      <c r="AA128" s="288">
        <f t="shared" si="92"/>
        <v>1.8763643119223444E-2</v>
      </c>
      <c r="AB128" s="288">
        <f t="shared" si="93"/>
        <v>5.6612566286357059E-2</v>
      </c>
      <c r="AC128" s="288">
        <v>0.35399999999999998</v>
      </c>
      <c r="AD128" s="288">
        <v>0.74199999999999999</v>
      </c>
      <c r="AE128" s="282">
        <f t="shared" si="94"/>
        <v>0.15362365418608387</v>
      </c>
      <c r="AF128" s="282">
        <f t="shared" si="95"/>
        <v>0.44401096094003994</v>
      </c>
      <c r="AG128" s="288">
        <v>0.38700000000000001</v>
      </c>
      <c r="AH128" s="288">
        <f t="shared" si="96"/>
        <v>0.34599067973646153</v>
      </c>
      <c r="AI128" s="213">
        <v>21531</v>
      </c>
      <c r="AJ128" s="213"/>
      <c r="AK128" s="212">
        <v>16141</v>
      </c>
      <c r="AL128" s="212">
        <v>2166</v>
      </c>
      <c r="AM128" s="212">
        <v>62230</v>
      </c>
      <c r="AN128" s="212">
        <v>55577</v>
      </c>
      <c r="AO128" s="212">
        <f t="shared" si="67"/>
        <v>5490</v>
      </c>
      <c r="AP128" s="327">
        <f t="shared" si="97"/>
        <v>12565</v>
      </c>
      <c r="AQ128" s="212">
        <v>4854</v>
      </c>
      <c r="AR128" s="216">
        <v>1238</v>
      </c>
      <c r="AS128" s="37">
        <v>528.92595050229534</v>
      </c>
      <c r="AT128" s="327">
        <v>849.66631150365879</v>
      </c>
      <c r="AU128" s="212">
        <v>404</v>
      </c>
      <c r="AV128" s="213">
        <v>411</v>
      </c>
      <c r="AW128" s="212">
        <v>3523</v>
      </c>
      <c r="AX128" s="212">
        <f t="shared" si="98"/>
        <v>770</v>
      </c>
      <c r="AY128" s="212">
        <v>636</v>
      </c>
      <c r="AZ128" s="37">
        <v>144.16410855073224</v>
      </c>
      <c r="BA128" s="217">
        <v>260.56758998896589</v>
      </c>
      <c r="BB128" s="213">
        <v>4</v>
      </c>
      <c r="BC128" s="212">
        <f t="shared" si="99"/>
        <v>4851</v>
      </c>
      <c r="BD128" s="212">
        <v>3059</v>
      </c>
      <c r="BE128" s="213">
        <v>355</v>
      </c>
      <c r="BF128" s="213">
        <v>1163</v>
      </c>
      <c r="BG128" s="212">
        <v>1810</v>
      </c>
      <c r="BH128" s="212">
        <v>4081</v>
      </c>
      <c r="BI128" s="214">
        <f t="shared" si="71"/>
        <v>2070.5675899889657</v>
      </c>
      <c r="BJ128" s="212">
        <v>1006</v>
      </c>
      <c r="BK128" s="215"/>
    </row>
    <row r="129" spans="1:63" x14ac:dyDescent="0.25">
      <c r="A129" s="85"/>
      <c r="B129" s="96">
        <v>1895</v>
      </c>
      <c r="C129" s="208">
        <v>12</v>
      </c>
      <c r="D129" s="208">
        <v>1594</v>
      </c>
      <c r="E129" s="209">
        <v>10514</v>
      </c>
      <c r="F129" s="302">
        <f t="shared" si="81"/>
        <v>10297.880375129727</v>
      </c>
      <c r="G129" s="362">
        <f t="shared" si="72"/>
        <v>0.97944458580271332</v>
      </c>
      <c r="H129" s="210">
        <f t="shared" si="101"/>
        <v>0.13558320255349604</v>
      </c>
      <c r="I129" s="308">
        <f t="shared" si="82"/>
        <v>8370.4363647671453</v>
      </c>
      <c r="J129" s="372">
        <f t="shared" si="73"/>
        <v>0.79612291846748573</v>
      </c>
      <c r="K129" s="312">
        <f t="shared" si="83"/>
        <v>8166.2644561439956</v>
      </c>
      <c r="L129" s="380">
        <f t="shared" si="74"/>
        <v>0.77670386685790338</v>
      </c>
      <c r="M129" s="314">
        <f t="shared" si="84"/>
        <v>10330.316845647119</v>
      </c>
      <c r="N129" s="382">
        <f t="shared" si="75"/>
        <v>0.98252966003872166</v>
      </c>
      <c r="O129" s="342">
        <f t="shared" si="85"/>
        <v>8325.7337194246211</v>
      </c>
      <c r="P129" s="391">
        <f t="shared" si="76"/>
        <v>0.79187119264072869</v>
      </c>
      <c r="Q129" s="343">
        <f t="shared" si="86"/>
        <v>8193.3840950158301</v>
      </c>
      <c r="R129" s="398">
        <f t="shared" si="77"/>
        <v>0.77928325042950641</v>
      </c>
      <c r="S129" s="288">
        <f t="shared" si="87"/>
        <v>9.1044940462145882E-2</v>
      </c>
      <c r="T129" s="288">
        <f t="shared" si="88"/>
        <v>0.2549892065729768</v>
      </c>
      <c r="U129" s="288">
        <v>0.29599999999999999</v>
      </c>
      <c r="V129" s="322">
        <f t="shared" si="100"/>
        <v>0.30730387239899659</v>
      </c>
      <c r="W129" s="282">
        <f t="shared" si="89"/>
        <v>8.0537335032167742E-2</v>
      </c>
      <c r="X129" s="288">
        <f t="shared" si="90"/>
        <v>0.23846865500682848</v>
      </c>
      <c r="Y129" s="288">
        <f t="shared" si="91"/>
        <v>8.3723377313434072E-2</v>
      </c>
      <c r="Z129" s="288">
        <f t="shared" si="78"/>
        <v>1.8907397794661256E-2</v>
      </c>
      <c r="AA129" s="288">
        <f t="shared" si="92"/>
        <v>2.1498744438080974E-2</v>
      </c>
      <c r="AB129" s="288">
        <f t="shared" si="93"/>
        <v>5.6958142607710822E-2</v>
      </c>
      <c r="AC129" s="288">
        <v>0.36099999999999999</v>
      </c>
      <c r="AD129" s="288">
        <v>0.76100000000000001</v>
      </c>
      <c r="AE129" s="282">
        <f t="shared" si="94"/>
        <v>0.16538467588441633</v>
      </c>
      <c r="AF129" s="282">
        <f t="shared" si="95"/>
        <v>0.46319221111062159</v>
      </c>
      <c r="AG129" s="288">
        <v>0.4</v>
      </c>
      <c r="AH129" s="288">
        <f t="shared" si="96"/>
        <v>0.35705409529202647</v>
      </c>
      <c r="AI129" s="213">
        <v>22699</v>
      </c>
      <c r="AJ129" s="213"/>
      <c r="AK129" s="212">
        <v>16827</v>
      </c>
      <c r="AL129" s="212">
        <v>2414</v>
      </c>
      <c r="AM129" s="212">
        <v>63573</v>
      </c>
      <c r="AN129" s="212">
        <v>56788</v>
      </c>
      <c r="AO129" s="212">
        <f t="shared" si="67"/>
        <v>5788</v>
      </c>
      <c r="AP129" s="327">
        <f t="shared" si="97"/>
        <v>12928</v>
      </c>
      <c r="AQ129" s="212">
        <v>5120</v>
      </c>
      <c r="AR129" s="216">
        <v>1202</v>
      </c>
      <c r="AS129" s="37">
        <v>489.87116471412924</v>
      </c>
      <c r="AT129" s="327">
        <v>753.66470925624765</v>
      </c>
      <c r="AU129" s="212">
        <v>488</v>
      </c>
      <c r="AV129" s="213">
        <v>396</v>
      </c>
      <c r="AW129" s="212">
        <v>3621</v>
      </c>
      <c r="AX129" s="212">
        <f t="shared" si="98"/>
        <v>794</v>
      </c>
      <c r="AY129" s="212">
        <v>668</v>
      </c>
      <c r="AZ129" s="37">
        <v>132.38103892872238</v>
      </c>
      <c r="BA129" s="217">
        <v>205.43694163763979</v>
      </c>
      <c r="BB129" s="213">
        <v>4</v>
      </c>
      <c r="BC129" s="212">
        <f t="shared" si="99"/>
        <v>5413</v>
      </c>
      <c r="BD129" s="212">
        <v>2896</v>
      </c>
      <c r="BE129" s="213">
        <v>394</v>
      </c>
      <c r="BF129" s="213">
        <v>997</v>
      </c>
      <c r="BG129" s="212">
        <v>1695</v>
      </c>
      <c r="BH129" s="212">
        <v>4619</v>
      </c>
      <c r="BI129" s="214">
        <f t="shared" si="71"/>
        <v>1900.4369416376398</v>
      </c>
      <c r="BJ129" s="212">
        <v>997</v>
      </c>
      <c r="BK129" s="215"/>
    </row>
    <row r="130" spans="1:63" x14ac:dyDescent="0.25">
      <c r="A130" s="85"/>
      <c r="B130" s="96">
        <v>1894</v>
      </c>
      <c r="C130" s="208">
        <v>12</v>
      </c>
      <c r="D130" s="208">
        <v>1596</v>
      </c>
      <c r="E130" s="209">
        <v>11796</v>
      </c>
      <c r="F130" s="302">
        <f t="shared" si="81"/>
        <v>11524.101672470391</v>
      </c>
      <c r="G130" s="362">
        <f t="shared" si="72"/>
        <v>0.97694995527894124</v>
      </c>
      <c r="H130" s="210">
        <f t="shared" si="101"/>
        <v>0.17036236060752422</v>
      </c>
      <c r="I130" s="308">
        <f t="shared" si="82"/>
        <v>9624.8016160778461</v>
      </c>
      <c r="J130" s="372">
        <f t="shared" si="73"/>
        <v>0.81593774297031585</v>
      </c>
      <c r="K130" s="312">
        <f t="shared" si="83"/>
        <v>9331.4127836372609</v>
      </c>
      <c r="L130" s="380">
        <f t="shared" si="74"/>
        <v>0.79106585144432529</v>
      </c>
      <c r="M130" s="314">
        <f t="shared" si="84"/>
        <v>11474.180885255595</v>
      </c>
      <c r="N130" s="383">
        <f t="shared" si="75"/>
        <v>0.97271794551166457</v>
      </c>
      <c r="O130" s="342">
        <f t="shared" si="85"/>
        <v>9597.9046515546997</v>
      </c>
      <c r="P130" s="391">
        <f t="shared" si="76"/>
        <v>0.81365756625590879</v>
      </c>
      <c r="Q130" s="343">
        <f t="shared" si="86"/>
        <v>9268.5590040729421</v>
      </c>
      <c r="R130" s="398">
        <f t="shared" si="77"/>
        <v>0.7857374537193067</v>
      </c>
      <c r="S130" s="288">
        <f t="shared" si="87"/>
        <v>9.9256192009815197E-2</v>
      </c>
      <c r="T130" s="288">
        <f t="shared" si="88"/>
        <v>0.25837358776797476</v>
      </c>
      <c r="U130" s="288">
        <v>0.309</v>
      </c>
      <c r="V130" s="322">
        <f t="shared" si="100"/>
        <v>0.3177292960996918</v>
      </c>
      <c r="W130" s="282">
        <f t="shared" si="89"/>
        <v>9.0023771183191478E-2</v>
      </c>
      <c r="X130" s="288">
        <f t="shared" si="90"/>
        <v>0.23006906463331869</v>
      </c>
      <c r="Y130" s="288">
        <f t="shared" si="91"/>
        <v>8.3716134617607407E-2</v>
      </c>
      <c r="Z130" s="288">
        <f t="shared" si="78"/>
        <v>1.9906448891956138E-2</v>
      </c>
      <c r="AA130" s="288">
        <f t="shared" si="92"/>
        <v>2.5110782865583457E-2</v>
      </c>
      <c r="AB130" s="288">
        <f t="shared" si="93"/>
        <v>5.1115711985277201E-2</v>
      </c>
      <c r="AC130" s="288">
        <v>0.379</v>
      </c>
      <c r="AD130" s="288">
        <v>0.81399999999999995</v>
      </c>
      <c r="AE130" s="282">
        <f t="shared" si="94"/>
        <v>0.18090637221072003</v>
      </c>
      <c r="AF130" s="282">
        <f t="shared" si="95"/>
        <v>0.4709170026747575</v>
      </c>
      <c r="AG130" s="288">
        <v>0.435</v>
      </c>
      <c r="AH130" s="288">
        <f t="shared" si="96"/>
        <v>0.38415765662142476</v>
      </c>
      <c r="AI130" s="213">
        <v>25049</v>
      </c>
      <c r="AJ130" s="213"/>
      <c r="AK130" s="212">
        <v>17809</v>
      </c>
      <c r="AL130" s="212">
        <v>2753</v>
      </c>
      <c r="AM130" s="212">
        <v>65205</v>
      </c>
      <c r="AN130" s="212">
        <v>57577</v>
      </c>
      <c r="AO130" s="212">
        <f t="shared" si="67"/>
        <v>6472</v>
      </c>
      <c r="AP130" s="327">
        <f t="shared" si="97"/>
        <v>13127</v>
      </c>
      <c r="AQ130" s="212">
        <v>5870</v>
      </c>
      <c r="AR130" s="216">
        <v>1298</v>
      </c>
      <c r="AS130" s="37">
        <v>456.1864184206238</v>
      </c>
      <c r="AT130" s="327">
        <v>829.77702854070003</v>
      </c>
      <c r="AU130" s="212">
        <v>629</v>
      </c>
      <c r="AV130" s="213">
        <v>488</v>
      </c>
      <c r="AW130" s="212">
        <v>3333</v>
      </c>
      <c r="AX130" s="212">
        <f t="shared" si="98"/>
        <v>910</v>
      </c>
      <c r="AY130" s="212">
        <v>602</v>
      </c>
      <c r="AZ130" s="37">
        <v>158.53855758475956</v>
      </c>
      <c r="BA130" s="217">
        <v>254.00545603644807</v>
      </c>
      <c r="BB130" s="213">
        <v>3</v>
      </c>
      <c r="BC130" s="212">
        <f t="shared" si="99"/>
        <v>5763</v>
      </c>
      <c r="BD130" s="212">
        <v>3147</v>
      </c>
      <c r="BE130" s="213">
        <v>419</v>
      </c>
      <c r="BF130" s="213">
        <v>1156</v>
      </c>
      <c r="BG130" s="212">
        <v>1843</v>
      </c>
      <c r="BH130" s="212">
        <v>4853</v>
      </c>
      <c r="BI130" s="214">
        <f t="shared" si="71"/>
        <v>2097.0054560364479</v>
      </c>
      <c r="BJ130" s="212">
        <v>1300</v>
      </c>
      <c r="BK130" s="215"/>
    </row>
    <row r="131" spans="1:63" x14ac:dyDescent="0.25">
      <c r="A131" s="85"/>
      <c r="B131" s="96">
        <v>1893</v>
      </c>
      <c r="C131" s="208">
        <v>12</v>
      </c>
      <c r="D131" s="208">
        <v>1570</v>
      </c>
      <c r="E131" s="209">
        <v>10315</v>
      </c>
      <c r="F131" s="302">
        <f t="shared" ref="F131:F148" si="102">((((2/3)+((V131+AG131+AD131+AE131+S131+AC131+W131-(1-AA131)-AB131-Y131)/20))*(AY131*3+BD131*4/3+AI131+(AQ131+BH131)*5/6+(AV131+BB131+BE131)*1/6-AR131*3/2-AS131*7/6-BG131-BF131*2/3-AU131*1/2-AW131*1/3)-(((1/3)-((V131+AG131+AD131+AA131+X131+AC131+T131+AF131+W131)/20))*(AR131*17/6+AS131*2+BG131*4/3+BF131*5/6+AW131*1/2+BA131*1/3-AU131*3/2-AY131*1/3-AQ131*1/6))))/2</f>
        <v>9964.6040668852365</v>
      </c>
      <c r="G131" s="362">
        <f t="shared" si="72"/>
        <v>0.96603044758945578</v>
      </c>
      <c r="H131" s="210">
        <f t="shared" si="101"/>
        <v>0.22318212300303406</v>
      </c>
      <c r="I131" s="308">
        <f t="shared" ref="I131:I148" si="103">(((AK131+AQ131+AY131-AZ131*0.5-AU131)*(1.1*(AI131*1.4-AK131*0.6-AU131*3+(AQ131+AY131-AZ131)*0.1+(BD131-BG131-AT131)*0.9)))/((1.1*(AI131*1.4-AK131*0.6-AU131*3+(AQ131+AY131-AZ131)*0.1+(BD131-BG131-AT131)*0.9))+(AM131-AQ131-AS131-BF131-AY131-AK131+BG131+AT131)))+AU131</f>
        <v>8185.0209515249526</v>
      </c>
      <c r="J131" s="372">
        <f t="shared" si="73"/>
        <v>0.7935066361148766</v>
      </c>
      <c r="K131" s="312">
        <f t="shared" ref="K131:K148" si="104">((AI131+AQ131+AY131)*2+AK131+BD131-(AN131+BG131+AT131-AK131)*0.605)*0.16</f>
        <v>7854.6625567783321</v>
      </c>
      <c r="L131" s="380">
        <f t="shared" si="74"/>
        <v>0.76147964680352231</v>
      </c>
      <c r="M131" s="314">
        <f t="shared" ref="M131:M148" si="105">((((2/3)+((AH131+W131+AC131+V131-AB131)/20))*(AI131+((AQ131+BH131)*(5/6))+((AV131+BB131+BE131)*(1/6))+(AY131*(19/6))+(BD131*(4/3))-(AS131*(7/6))-(AT131*(11/6))-AU131-(AW131*(1/3))-(BF131*(2/3))-BG131))-(((1/3)-(((AH131+W131)*2+AC131+V131-AB131)/20))*((AS131*(13/6))+(AT131*(8/3))+(AW131*(1/2))+(BA131*(1/3))+((BF131+BG131)*(3/2))-(AQ131*(1/6))-(AU131*(11/3))-(AY131*(5/12)))))/2</f>
        <v>9883.3673163922213</v>
      </c>
      <c r="N131" s="384">
        <f t="shared" si="75"/>
        <v>0.95815485374621634</v>
      </c>
      <c r="O131" s="342">
        <f t="shared" ref="O131:O148" si="106">((AK131+AQ131-BG131+AY131-AT131)*(AI131+(AQ131-AZ131+AY131)*0.26+(BF131+AS131+BD131)*0.52))/(AN131+AQ131+AY131+AS131+BF131)</f>
        <v>7929.2066006831283</v>
      </c>
      <c r="P131" s="391">
        <f t="shared" si="76"/>
        <v>0.76870640820970704</v>
      </c>
      <c r="Q131" s="343">
        <f t="shared" ref="Q131:Q148" si="107">AP131*0.5+AL131*0.72+BJ131*1.04+AU131*1.44+(AY131+AQ131-AZ131)*0.34+AZ131*0.25+BD131*0.18-BG131*0.32-(AN131-AK131-AW131)*0.09-AW131*0.098-AT131*0.37+AS131*0.37+BF131*0.04</f>
        <v>7930.2631174368162</v>
      </c>
      <c r="R131" s="398">
        <f t="shared" si="77"/>
        <v>0.76880883348878493</v>
      </c>
      <c r="S131" s="288">
        <f t="shared" ref="S131:S148" si="108">AO131/AM131</f>
        <v>0.10650125628140704</v>
      </c>
      <c r="T131" s="288">
        <f t="shared" ref="T131:T148" si="109">AO131/AI131</f>
        <v>0.31421423276501109</v>
      </c>
      <c r="U131" s="288">
        <v>0.28000000000000003</v>
      </c>
      <c r="V131" s="322">
        <f t="shared" si="100"/>
        <v>0.28804166452832908</v>
      </c>
      <c r="W131" s="282">
        <f t="shared" ref="W131:W148" si="110">AQ131/AM131</f>
        <v>9.6466708542713567E-2</v>
      </c>
      <c r="X131" s="288">
        <f t="shared" ref="X131:X148" si="111">BC131/AI131</f>
        <v>0.26148999258710154</v>
      </c>
      <c r="Y131" s="288">
        <f t="shared" ref="Y131:Y148" si="112">BI131/AI131</f>
        <v>8.6448101034988012E-2</v>
      </c>
      <c r="Z131" s="288">
        <f t="shared" si="78"/>
        <v>1.9912060301507536E-2</v>
      </c>
      <c r="AA131" s="288">
        <f t="shared" ref="AA131:AA148" si="113">AU131/AI131</f>
        <v>2.1312083024462566E-2</v>
      </c>
      <c r="AB131" s="288">
        <f t="shared" ref="AB131:AB148" si="114">AW131/AM131</f>
        <v>5.2465452261306535E-2</v>
      </c>
      <c r="AC131" s="288">
        <v>0.35599999999999998</v>
      </c>
      <c r="AD131" s="288">
        <v>0.73599999999999999</v>
      </c>
      <c r="AE131" s="282">
        <f t="shared" ref="AE131:AE148" si="115">E131/AM131</f>
        <v>0.161981783919598</v>
      </c>
      <c r="AF131" s="282">
        <f t="shared" ref="AF131:AF148" si="116">E131/AI131</f>
        <v>0.47790029651593774</v>
      </c>
      <c r="AG131" s="288">
        <v>0.379</v>
      </c>
      <c r="AH131" s="288">
        <f t="shared" ref="AH131:AH148" si="117">AI131/AM131</f>
        <v>0.33894472361809047</v>
      </c>
      <c r="AI131" s="213">
        <v>21584</v>
      </c>
      <c r="AJ131" s="213"/>
      <c r="AK131" s="212">
        <v>15913</v>
      </c>
      <c r="AL131" s="212">
        <v>2197</v>
      </c>
      <c r="AM131" s="212">
        <v>63680</v>
      </c>
      <c r="AN131" s="212">
        <v>56898</v>
      </c>
      <c r="AO131" s="212">
        <f t="shared" ref="AO131:AO148" si="118">AQ131+AY131</f>
        <v>6782</v>
      </c>
      <c r="AP131" s="327">
        <f t="shared" ref="AP131:AP148" si="119">AK131-AL131-AU131-BJ131</f>
        <v>12209</v>
      </c>
      <c r="AQ131" s="212">
        <v>6143</v>
      </c>
      <c r="AR131" s="216">
        <v>1268</v>
      </c>
      <c r="AS131" s="37">
        <v>551.48875354345705</v>
      </c>
      <c r="AT131" s="327">
        <v>877.62647956267665</v>
      </c>
      <c r="AU131" s="212">
        <v>460</v>
      </c>
      <c r="AV131" s="213">
        <v>521</v>
      </c>
      <c r="AW131" s="212">
        <v>3341</v>
      </c>
      <c r="AX131" s="212">
        <f t="shared" ref="AX131:AX148" si="120">AV131+BB131+BE131</f>
        <v>1063</v>
      </c>
      <c r="AY131" s="212">
        <v>639</v>
      </c>
      <c r="AZ131" s="37">
        <v>133.13444000611807</v>
      </c>
      <c r="BA131" s="217">
        <v>251.89581273918117</v>
      </c>
      <c r="BB131" s="213">
        <v>6</v>
      </c>
      <c r="BC131" s="212">
        <f t="shared" ref="BC131:BC148" si="121">AV131+BB131+BE131+BH131</f>
        <v>5644</v>
      </c>
      <c r="BD131" s="212">
        <v>2750</v>
      </c>
      <c r="BE131" s="213">
        <v>536</v>
      </c>
      <c r="BF131" s="37">
        <v>1406.8543916119127</v>
      </c>
      <c r="BG131" s="212">
        <v>1614</v>
      </c>
      <c r="BH131" s="212">
        <v>4581</v>
      </c>
      <c r="BI131" s="214">
        <f t="shared" ref="BI131:BI148" si="122">BA131+BG131</f>
        <v>1865.8958127391811</v>
      </c>
      <c r="BJ131" s="212">
        <v>1047</v>
      </c>
      <c r="BK131" s="215"/>
    </row>
    <row r="132" spans="1:63" x14ac:dyDescent="0.25">
      <c r="A132" s="85"/>
      <c r="B132" s="96">
        <v>1892</v>
      </c>
      <c r="C132" s="208">
        <v>12</v>
      </c>
      <c r="D132" s="208">
        <v>1836</v>
      </c>
      <c r="E132" s="209">
        <v>9388</v>
      </c>
      <c r="F132" s="302">
        <f t="shared" si="102"/>
        <v>9269.6443075215593</v>
      </c>
      <c r="G132" s="363">
        <f t="shared" ref="G132:G148" si="123">F132/E132</f>
        <v>0.98739287468273962</v>
      </c>
      <c r="H132" s="210">
        <f t="shared" si="101"/>
        <v>6.446388479217903E-2</v>
      </c>
      <c r="I132" s="308">
        <f t="shared" si="103"/>
        <v>7145.8430535579209</v>
      </c>
      <c r="J132" s="372">
        <f t="shared" ref="J132:J148" si="124">I132/E132</f>
        <v>0.76116777306752459</v>
      </c>
      <c r="K132" s="312">
        <f t="shared" si="104"/>
        <v>6932.9860930563555</v>
      </c>
      <c r="L132" s="380">
        <f t="shared" ref="L132:L148" si="125">K132/E132</f>
        <v>0.7384944709263267</v>
      </c>
      <c r="M132" s="314">
        <f t="shared" si="105"/>
        <v>9291.5680553027123</v>
      </c>
      <c r="N132" s="382">
        <f t="shared" ref="N132:N148" si="126">M132/E132</f>
        <v>0.98972816950391052</v>
      </c>
      <c r="O132" s="342">
        <f t="shared" si="106"/>
        <v>6860.8408737817863</v>
      </c>
      <c r="P132" s="391">
        <f t="shared" ref="P132:P148" si="127">O132/E132</f>
        <v>0.73080963717317704</v>
      </c>
      <c r="Q132" s="343">
        <f t="shared" si="107"/>
        <v>7001.788783441064</v>
      </c>
      <c r="R132" s="398">
        <f t="shared" ref="R132:R148" si="128">Q132/E132</f>
        <v>0.74582326197710525</v>
      </c>
      <c r="S132" s="288">
        <f t="shared" si="108"/>
        <v>9.5432981661120159E-2</v>
      </c>
      <c r="T132" s="288">
        <f t="shared" si="109"/>
        <v>0.32211653362649967</v>
      </c>
      <c r="U132" s="288">
        <v>0.245</v>
      </c>
      <c r="V132" s="322">
        <f t="shared" si="100"/>
        <v>0.26250886709086624</v>
      </c>
      <c r="W132" s="282">
        <f t="shared" si="110"/>
        <v>8.7488493946045465E-2</v>
      </c>
      <c r="X132" s="288">
        <f t="shared" si="111"/>
        <v>0.3312939152048181</v>
      </c>
      <c r="Y132" s="288">
        <f t="shared" si="112"/>
        <v>0.10277193872046959</v>
      </c>
      <c r="Z132" s="288">
        <f t="shared" ref="Z132:Z148" si="129">AR132/AM132</f>
        <v>1.8961976917085604E-2</v>
      </c>
      <c r="AA132" s="288">
        <f t="shared" si="113"/>
        <v>1.9932125615410353E-2</v>
      </c>
      <c r="AB132" s="288">
        <f t="shared" si="114"/>
        <v>8.4571266728032293E-2</v>
      </c>
      <c r="AC132" s="288">
        <v>0.317</v>
      </c>
      <c r="AD132" s="288">
        <v>0.64400000000000002</v>
      </c>
      <c r="AE132" s="282">
        <f t="shared" si="115"/>
        <v>0.13294625787722156</v>
      </c>
      <c r="AF132" s="282">
        <f t="shared" si="116"/>
        <v>0.44873572008986184</v>
      </c>
      <c r="AG132" s="288">
        <v>0.32800000000000001</v>
      </c>
      <c r="AH132" s="288">
        <f t="shared" si="117"/>
        <v>0.29626849819443463</v>
      </c>
      <c r="AI132" s="213">
        <v>20921</v>
      </c>
      <c r="AJ132" s="213"/>
      <c r="AK132" s="212">
        <v>15643</v>
      </c>
      <c r="AL132" s="212">
        <v>2007</v>
      </c>
      <c r="AM132" s="212">
        <v>70615</v>
      </c>
      <c r="AN132" s="212">
        <v>63876</v>
      </c>
      <c r="AO132" s="212">
        <f t="shared" si="118"/>
        <v>6739</v>
      </c>
      <c r="AP132" s="327">
        <f t="shared" si="119"/>
        <v>12209</v>
      </c>
      <c r="AQ132" s="212">
        <v>6178</v>
      </c>
      <c r="AR132" s="216">
        <v>1339</v>
      </c>
      <c r="AS132" s="37">
        <v>514.85025646996428</v>
      </c>
      <c r="AT132" s="327">
        <v>848.40812958309323</v>
      </c>
      <c r="AU132" s="212">
        <v>417</v>
      </c>
      <c r="AV132" s="213">
        <v>603</v>
      </c>
      <c r="AW132" s="212">
        <v>5972</v>
      </c>
      <c r="AX132" s="212">
        <f t="shared" si="120"/>
        <v>1351</v>
      </c>
      <c r="AY132" s="212">
        <v>561</v>
      </c>
      <c r="AZ132" s="37">
        <v>168.04809102063041</v>
      </c>
      <c r="BA132" s="217">
        <v>273.09172997094441</v>
      </c>
      <c r="BB132" s="213">
        <v>1</v>
      </c>
      <c r="BC132" s="212">
        <f t="shared" si="121"/>
        <v>6931</v>
      </c>
      <c r="BD132" s="212">
        <v>3198</v>
      </c>
      <c r="BE132" s="213">
        <v>747</v>
      </c>
      <c r="BF132" s="37">
        <v>1559.8881171194305</v>
      </c>
      <c r="BG132" s="212">
        <v>1877</v>
      </c>
      <c r="BH132" s="212">
        <v>5580</v>
      </c>
      <c r="BI132" s="214">
        <f t="shared" si="122"/>
        <v>2150.0917299709445</v>
      </c>
      <c r="BJ132" s="212">
        <v>1010</v>
      </c>
      <c r="BK132" s="215"/>
    </row>
    <row r="133" spans="1:63" x14ac:dyDescent="0.25">
      <c r="A133" s="85"/>
      <c r="B133" s="96">
        <v>1891</v>
      </c>
      <c r="C133" s="208">
        <v>17</v>
      </c>
      <c r="D133" s="208">
        <v>2216</v>
      </c>
      <c r="E133" s="209">
        <v>12635</v>
      </c>
      <c r="F133" s="302">
        <f t="shared" si="102"/>
        <v>12362.915519601183</v>
      </c>
      <c r="G133" s="362">
        <f t="shared" si="123"/>
        <v>0.97846581081133233</v>
      </c>
      <c r="H133" s="210">
        <f t="shared" si="101"/>
        <v>0.12278180523412301</v>
      </c>
      <c r="I133" s="308">
        <f t="shared" si="103"/>
        <v>9532.5026451780268</v>
      </c>
      <c r="J133" s="372">
        <f t="shared" si="124"/>
        <v>0.75445212862509115</v>
      </c>
      <c r="K133" s="312">
        <f t="shared" si="104"/>
        <v>9273.9127677944762</v>
      </c>
      <c r="L133" s="380">
        <f t="shared" si="125"/>
        <v>0.7339859729160646</v>
      </c>
      <c r="M133" s="314">
        <f t="shared" si="105"/>
        <v>12274.440531702247</v>
      </c>
      <c r="N133" s="383">
        <f t="shared" si="126"/>
        <v>0.97146343741212871</v>
      </c>
      <c r="O133" s="342">
        <f t="shared" si="106"/>
        <v>9141.4687587686767</v>
      </c>
      <c r="P133" s="391">
        <f t="shared" si="127"/>
        <v>0.72350366116095577</v>
      </c>
      <c r="Q133" s="343">
        <f t="shared" si="107"/>
        <v>9330.9223950807827</v>
      </c>
      <c r="R133" s="398">
        <f t="shared" si="128"/>
        <v>0.73849801306535678</v>
      </c>
      <c r="S133" s="288">
        <f t="shared" si="108"/>
        <v>0.10406091370558376</v>
      </c>
      <c r="T133" s="288">
        <f t="shared" si="109"/>
        <v>0.33867758044531221</v>
      </c>
      <c r="U133" s="288">
        <v>0.254</v>
      </c>
      <c r="V133" s="322">
        <f t="shared" si="100"/>
        <v>0.27269276867797987</v>
      </c>
      <c r="W133" s="282">
        <f t="shared" si="110"/>
        <v>9.2697277341947396E-2</v>
      </c>
      <c r="X133" s="288">
        <f t="shared" si="111"/>
        <v>0.33991664476401456</v>
      </c>
      <c r="Y133" s="288">
        <f t="shared" si="112"/>
        <v>0.10523331619805672</v>
      </c>
      <c r="Z133" s="288">
        <f t="shared" si="129"/>
        <v>1.8481772035071526E-2</v>
      </c>
      <c r="AA133" s="288">
        <f t="shared" si="113"/>
        <v>2.196523110426914E-2</v>
      </c>
      <c r="AB133" s="288">
        <f t="shared" si="114"/>
        <v>8.8324873096446696E-2</v>
      </c>
      <c r="AC133" s="288">
        <v>0.33100000000000002</v>
      </c>
      <c r="AD133" s="288">
        <v>0.67400000000000004</v>
      </c>
      <c r="AE133" s="282">
        <f t="shared" si="115"/>
        <v>0.14576603599446239</v>
      </c>
      <c r="AF133" s="282">
        <f t="shared" si="116"/>
        <v>0.47441144444861638</v>
      </c>
      <c r="AG133" s="288">
        <v>0.34300000000000003</v>
      </c>
      <c r="AH133" s="288">
        <f t="shared" si="117"/>
        <v>0.30725657591139827</v>
      </c>
      <c r="AI133" s="213">
        <v>26633</v>
      </c>
      <c r="AJ133" s="213"/>
      <c r="AK133" s="212">
        <v>19709</v>
      </c>
      <c r="AL133" s="212">
        <v>2631</v>
      </c>
      <c r="AM133" s="212">
        <v>86680</v>
      </c>
      <c r="AN133" s="212">
        <v>77660</v>
      </c>
      <c r="AO133" s="212">
        <f t="shared" si="118"/>
        <v>9020</v>
      </c>
      <c r="AP133" s="327">
        <f t="shared" si="119"/>
        <v>15224</v>
      </c>
      <c r="AQ133" s="212">
        <v>8035</v>
      </c>
      <c r="AR133" s="216">
        <v>1602</v>
      </c>
      <c r="AS133" s="37">
        <v>711.205845624522</v>
      </c>
      <c r="AT133" s="327">
        <v>1081.1242996438336</v>
      </c>
      <c r="AU133" s="212">
        <v>585</v>
      </c>
      <c r="AV133" s="213">
        <v>1013</v>
      </c>
      <c r="AW133" s="212">
        <v>7656</v>
      </c>
      <c r="AX133" s="212">
        <f t="shared" si="120"/>
        <v>2000</v>
      </c>
      <c r="AY133" s="212">
        <v>985</v>
      </c>
      <c r="AZ133" s="37">
        <v>208.75794284537201</v>
      </c>
      <c r="BA133" s="217">
        <v>320.67891030284466</v>
      </c>
      <c r="BB133" s="213">
        <v>6</v>
      </c>
      <c r="BC133" s="212">
        <f t="shared" si="121"/>
        <v>9053</v>
      </c>
      <c r="BD133" s="212">
        <v>4163</v>
      </c>
      <c r="BE133" s="213">
        <v>981</v>
      </c>
      <c r="BF133" s="37">
        <v>1825.9609481002624</v>
      </c>
      <c r="BG133" s="212">
        <v>2482</v>
      </c>
      <c r="BH133" s="212">
        <v>7053</v>
      </c>
      <c r="BI133" s="214">
        <f t="shared" si="122"/>
        <v>2802.6789103028445</v>
      </c>
      <c r="BJ133" s="212">
        <v>1269</v>
      </c>
      <c r="BK133" s="215"/>
    </row>
    <row r="134" spans="1:63" x14ac:dyDescent="0.25">
      <c r="A134" s="85"/>
      <c r="B134" s="96">
        <v>1890</v>
      </c>
      <c r="C134" s="208">
        <v>25</v>
      </c>
      <c r="D134" s="208">
        <v>3218</v>
      </c>
      <c r="E134" s="209">
        <v>19383</v>
      </c>
      <c r="F134" s="302">
        <f t="shared" si="102"/>
        <v>19465.260047580992</v>
      </c>
      <c r="G134" s="363">
        <f t="shared" si="123"/>
        <v>1.0042439275437751</v>
      </c>
      <c r="H134" s="210">
        <f>(F134-E134)/D134</f>
        <v>2.5562475941886965E-2</v>
      </c>
      <c r="I134" s="308">
        <f t="shared" si="103"/>
        <v>14442.230101078265</v>
      </c>
      <c r="J134" s="372">
        <f t="shared" si="124"/>
        <v>0.7450977712984711</v>
      </c>
      <c r="K134" s="312">
        <f t="shared" si="104"/>
        <v>14073.124815552217</v>
      </c>
      <c r="L134" s="380">
        <f t="shared" si="125"/>
        <v>0.72605503872219046</v>
      </c>
      <c r="M134" s="314">
        <f t="shared" si="105"/>
        <v>19530.735327063096</v>
      </c>
      <c r="N134" s="382">
        <f t="shared" si="126"/>
        <v>1.007621902030805</v>
      </c>
      <c r="O134" s="342">
        <f t="shared" si="106"/>
        <v>13818.920256181485</v>
      </c>
      <c r="P134" s="391">
        <f t="shared" si="127"/>
        <v>0.71294021855138445</v>
      </c>
      <c r="Q134" s="343">
        <f t="shared" si="107"/>
        <v>14063.952859213145</v>
      </c>
      <c r="R134" s="398">
        <f t="shared" si="128"/>
        <v>0.7255818428113886</v>
      </c>
      <c r="S134" s="288">
        <f t="shared" si="108"/>
        <v>0.10345182487530678</v>
      </c>
      <c r="T134" s="288">
        <f t="shared" si="109"/>
        <v>0.32861382154712804</v>
      </c>
      <c r="U134" s="288">
        <v>0.26</v>
      </c>
      <c r="V134" s="322">
        <f t="shared" si="100"/>
        <v>0.26876148130544358</v>
      </c>
      <c r="W134" s="282">
        <f t="shared" si="110"/>
        <v>9.2811337186287701E-2</v>
      </c>
      <c r="X134" s="288">
        <f t="shared" si="111"/>
        <v>0.35011568252690878</v>
      </c>
      <c r="Y134" s="288">
        <f t="shared" si="112"/>
        <v>0.1127018369311652</v>
      </c>
      <c r="Z134" s="288">
        <f t="shared" si="129"/>
        <v>1.8787111075924314E-2</v>
      </c>
      <c r="AA134" s="288">
        <f t="shared" si="113"/>
        <v>1.921335881702042E-2</v>
      </c>
      <c r="AB134" s="288">
        <f t="shared" si="114"/>
        <v>5.2149473517536217E-2</v>
      </c>
      <c r="AC134" s="288">
        <v>0.33700000000000002</v>
      </c>
      <c r="AD134" s="288">
        <v>0.68799999999999994</v>
      </c>
      <c r="AE134" s="282">
        <f t="shared" si="115"/>
        <v>0.15345578339007204</v>
      </c>
      <c r="AF134" s="282">
        <f t="shared" si="116"/>
        <v>0.48745096066794086</v>
      </c>
      <c r="AG134" s="288">
        <v>0.35099999999999998</v>
      </c>
      <c r="AH134" s="288">
        <f t="shared" si="117"/>
        <v>0.31481276225160321</v>
      </c>
      <c r="AI134" s="213">
        <v>39764</v>
      </c>
      <c r="AJ134" s="213"/>
      <c r="AK134" s="212">
        <v>29472</v>
      </c>
      <c r="AL134" s="212">
        <v>4210</v>
      </c>
      <c r="AM134" s="212">
        <v>126310</v>
      </c>
      <c r="AN134" s="212">
        <v>113243</v>
      </c>
      <c r="AO134" s="212">
        <f t="shared" si="118"/>
        <v>13067</v>
      </c>
      <c r="AP134" s="327">
        <f t="shared" si="119"/>
        <v>22603</v>
      </c>
      <c r="AQ134" s="212">
        <v>11723</v>
      </c>
      <c r="AR134" s="216">
        <v>2373</v>
      </c>
      <c r="AS134" s="37">
        <v>923.90181955341961</v>
      </c>
      <c r="AT134" s="327">
        <v>1465.4295914027205</v>
      </c>
      <c r="AU134" s="212">
        <v>764</v>
      </c>
      <c r="AV134" s="213">
        <v>1598</v>
      </c>
      <c r="AW134" s="212">
        <v>6587</v>
      </c>
      <c r="AX134" s="212">
        <f t="shared" si="120"/>
        <v>3226</v>
      </c>
      <c r="AY134" s="212">
        <v>1344</v>
      </c>
      <c r="AZ134" s="37">
        <v>290.34951473584505</v>
      </c>
      <c r="BA134" s="217">
        <v>415.47584373085249</v>
      </c>
      <c r="BB134" s="213">
        <v>23</v>
      </c>
      <c r="BC134" s="212">
        <f t="shared" si="121"/>
        <v>13922</v>
      </c>
      <c r="BD134" s="212">
        <v>6851</v>
      </c>
      <c r="BE134" s="213">
        <v>1605</v>
      </c>
      <c r="BF134" s="37">
        <v>2600.8897780902539</v>
      </c>
      <c r="BG134" s="212">
        <v>4066</v>
      </c>
      <c r="BH134" s="212">
        <v>10696</v>
      </c>
      <c r="BI134" s="214">
        <f t="shared" si="122"/>
        <v>4481.4758437308528</v>
      </c>
      <c r="BJ134" s="212">
        <v>1895</v>
      </c>
      <c r="BK134" s="215"/>
    </row>
    <row r="135" spans="1:63" x14ac:dyDescent="0.25">
      <c r="A135" s="85"/>
      <c r="B135" s="96">
        <v>1889</v>
      </c>
      <c r="C135" s="208">
        <v>16</v>
      </c>
      <c r="D135" s="208">
        <v>2176</v>
      </c>
      <c r="E135" s="209">
        <v>12986</v>
      </c>
      <c r="F135" s="302">
        <f t="shared" si="102"/>
        <v>12705.678057667235</v>
      </c>
      <c r="G135" s="362">
        <f t="shared" si="123"/>
        <v>0.97841352669545933</v>
      </c>
      <c r="H135" s="210">
        <f>(E135-F135)/D135</f>
        <v>0.12882442202792491</v>
      </c>
      <c r="I135" s="308">
        <f t="shared" si="103"/>
        <v>9796.4061514349778</v>
      </c>
      <c r="J135" s="372">
        <f t="shared" si="124"/>
        <v>0.7543821154654996</v>
      </c>
      <c r="K135" s="312">
        <f t="shared" si="104"/>
        <v>9567.5656169713893</v>
      </c>
      <c r="L135" s="380">
        <f t="shared" si="125"/>
        <v>0.73676001978834049</v>
      </c>
      <c r="M135" s="314">
        <f t="shared" si="105"/>
        <v>12642.858434760929</v>
      </c>
      <c r="N135" s="383">
        <f t="shared" si="126"/>
        <v>0.97357603840758733</v>
      </c>
      <c r="O135" s="342">
        <f t="shared" si="106"/>
        <v>9345.2618132857515</v>
      </c>
      <c r="P135" s="391">
        <f t="shared" si="127"/>
        <v>0.71964129164375112</v>
      </c>
      <c r="Q135" s="343">
        <f t="shared" si="107"/>
        <v>9513.7702865241463</v>
      </c>
      <c r="R135" s="398">
        <f t="shared" si="128"/>
        <v>0.7326174562239447</v>
      </c>
      <c r="S135" s="288">
        <f t="shared" si="108"/>
        <v>9.5502229370927116E-2</v>
      </c>
      <c r="T135" s="288">
        <f t="shared" si="109"/>
        <v>0.29522521205030711</v>
      </c>
      <c r="U135" s="288">
        <v>0.26400000000000001</v>
      </c>
      <c r="V135" s="322">
        <f t="shared" si="100"/>
        <v>0.28344310411608586</v>
      </c>
      <c r="W135" s="282">
        <f t="shared" si="110"/>
        <v>8.6525611155133464E-2</v>
      </c>
      <c r="X135" s="288">
        <f t="shared" si="111"/>
        <v>0.36556741737350101</v>
      </c>
      <c r="Y135" s="288">
        <f t="shared" si="112"/>
        <v>0.11321961809889161</v>
      </c>
      <c r="Z135" s="288">
        <f t="shared" si="129"/>
        <v>1.9254195593296511E-2</v>
      </c>
      <c r="AA135" s="288">
        <f t="shared" si="113"/>
        <v>2.4385785317344252E-2</v>
      </c>
      <c r="AB135" s="288">
        <f t="shared" si="114"/>
        <v>9.0700507374073064E-2</v>
      </c>
      <c r="AC135" s="288">
        <v>0.33400000000000002</v>
      </c>
      <c r="AD135" s="288">
        <v>0.69199999999999995</v>
      </c>
      <c r="AE135" s="282">
        <f t="shared" si="115"/>
        <v>0.15358414249050892</v>
      </c>
      <c r="AF135" s="282">
        <f t="shared" si="116"/>
        <v>0.47477332553378182</v>
      </c>
      <c r="AG135" s="288">
        <v>0.35799999999999998</v>
      </c>
      <c r="AH135" s="288">
        <f t="shared" si="117"/>
        <v>0.32348940900973355</v>
      </c>
      <c r="AI135" s="213">
        <v>27352</v>
      </c>
      <c r="AJ135" s="213"/>
      <c r="AK135" s="212">
        <v>20170</v>
      </c>
      <c r="AL135" s="212">
        <v>3015</v>
      </c>
      <c r="AM135" s="212">
        <v>84553</v>
      </c>
      <c r="AN135" s="212">
        <v>76478</v>
      </c>
      <c r="AO135" s="212">
        <f t="shared" si="118"/>
        <v>8075</v>
      </c>
      <c r="AP135" s="327">
        <f t="shared" si="119"/>
        <v>15405</v>
      </c>
      <c r="AQ135" s="212">
        <v>7316</v>
      </c>
      <c r="AR135" s="216">
        <v>1628</v>
      </c>
      <c r="AS135" s="37">
        <v>665.45982803105142</v>
      </c>
      <c r="AT135" s="327">
        <v>1057.4926568225242</v>
      </c>
      <c r="AU135" s="212">
        <v>667</v>
      </c>
      <c r="AV135" s="213">
        <v>1131</v>
      </c>
      <c r="AW135" s="212">
        <v>7669</v>
      </c>
      <c r="AX135" s="212">
        <f t="shared" si="120"/>
        <v>2539</v>
      </c>
      <c r="AY135" s="212">
        <v>759</v>
      </c>
      <c r="AZ135" s="37">
        <v>206.22806222305789</v>
      </c>
      <c r="BA135" s="217">
        <v>287.73134173412268</v>
      </c>
      <c r="BB135" s="213">
        <v>1</v>
      </c>
      <c r="BC135" s="212">
        <f t="shared" si="121"/>
        <v>9999</v>
      </c>
      <c r="BD135" s="37">
        <v>5178.8844132153972</v>
      </c>
      <c r="BE135" s="213">
        <v>1407</v>
      </c>
      <c r="BF135" s="37">
        <v>1688.8073300115304</v>
      </c>
      <c r="BG135" s="37">
        <v>2809.0516525067605</v>
      </c>
      <c r="BH135" s="212">
        <v>7460</v>
      </c>
      <c r="BI135" s="214">
        <f t="shared" si="122"/>
        <v>3096.7829942408835</v>
      </c>
      <c r="BJ135" s="212">
        <v>1083</v>
      </c>
      <c r="BK135" s="215"/>
    </row>
    <row r="136" spans="1:63" x14ac:dyDescent="0.25">
      <c r="A136" s="85"/>
      <c r="B136" s="96">
        <v>1888</v>
      </c>
      <c r="C136" s="208">
        <v>16</v>
      </c>
      <c r="D136" s="208">
        <v>2180</v>
      </c>
      <c r="E136" s="209">
        <v>10628</v>
      </c>
      <c r="F136" s="302">
        <f t="shared" si="102"/>
        <v>10533.099228581928</v>
      </c>
      <c r="G136" s="363">
        <f t="shared" si="123"/>
        <v>0.99107068390872488</v>
      </c>
      <c r="H136" s="210">
        <f>(E136-F136)/D136</f>
        <v>4.3532463953243852E-2</v>
      </c>
      <c r="I136" s="308">
        <f t="shared" si="103"/>
        <v>7413.8004092119472</v>
      </c>
      <c r="J136" s="372">
        <f t="shared" si="124"/>
        <v>0.69757248863492161</v>
      </c>
      <c r="K136" s="312">
        <f t="shared" si="104"/>
        <v>7238.0804835587105</v>
      </c>
      <c r="L136" s="380">
        <f t="shared" si="125"/>
        <v>0.68103881102358965</v>
      </c>
      <c r="M136" s="314">
        <f t="shared" si="105"/>
        <v>10586.433281867165</v>
      </c>
      <c r="N136" s="382">
        <f t="shared" si="126"/>
        <v>0.99608894259194247</v>
      </c>
      <c r="O136" s="342">
        <f t="shared" si="106"/>
        <v>6960.9940896547314</v>
      </c>
      <c r="P136" s="391">
        <f t="shared" si="127"/>
        <v>0.65496745292197323</v>
      </c>
      <c r="Q136" s="343">
        <f t="shared" si="107"/>
        <v>7164.4866760202149</v>
      </c>
      <c r="R136" s="398">
        <f t="shared" si="128"/>
        <v>0.67411429017879332</v>
      </c>
      <c r="S136" s="288">
        <f t="shared" si="108"/>
        <v>6.8539325842696633E-2</v>
      </c>
      <c r="T136" s="288">
        <f t="shared" si="109"/>
        <v>0.23012188044109111</v>
      </c>
      <c r="U136" s="288">
        <v>0.23899999999999999</v>
      </c>
      <c r="V136" s="322">
        <f t="shared" si="100"/>
        <v>0.2597511684468472</v>
      </c>
      <c r="W136" s="282">
        <f t="shared" si="110"/>
        <v>5.8365230275342635E-2</v>
      </c>
      <c r="X136" s="288">
        <f t="shared" si="111"/>
        <v>0.43524583367879943</v>
      </c>
      <c r="Y136" s="288">
        <f t="shared" si="112"/>
        <v>0.13281885884441744</v>
      </c>
      <c r="Z136" s="288">
        <f t="shared" si="129"/>
        <v>1.6693418940609953E-2</v>
      </c>
      <c r="AA136" s="288">
        <f t="shared" si="113"/>
        <v>2.1598540751181495E-2</v>
      </c>
      <c r="AB136" s="288">
        <f t="shared" si="114"/>
        <v>0.10140758118286208</v>
      </c>
      <c r="AC136" s="288">
        <v>0.29099999999999998</v>
      </c>
      <c r="AD136" s="288">
        <v>0.61099999999999999</v>
      </c>
      <c r="AE136" s="282">
        <f t="shared" si="115"/>
        <v>0.13122607729349303</v>
      </c>
      <c r="AF136" s="282">
        <f t="shared" si="116"/>
        <v>0.44059364895116493</v>
      </c>
      <c r="AG136" s="288">
        <v>0.32</v>
      </c>
      <c r="AH136" s="288">
        <f t="shared" si="117"/>
        <v>0.29783923941227314</v>
      </c>
      <c r="AI136" s="213">
        <v>24122</v>
      </c>
      <c r="AJ136" s="213"/>
      <c r="AK136" s="212">
        <v>18000</v>
      </c>
      <c r="AL136" s="212">
        <v>2451</v>
      </c>
      <c r="AM136" s="212">
        <v>80990</v>
      </c>
      <c r="AN136" s="212">
        <v>75439</v>
      </c>
      <c r="AO136" s="212">
        <f t="shared" si="118"/>
        <v>5551</v>
      </c>
      <c r="AP136" s="327">
        <f t="shared" si="119"/>
        <v>13974</v>
      </c>
      <c r="AQ136" s="212">
        <v>4727</v>
      </c>
      <c r="AR136" s="216">
        <v>1352</v>
      </c>
      <c r="AS136" s="37">
        <v>586.32386396453307</v>
      </c>
      <c r="AT136" s="327">
        <v>820.60834132114633</v>
      </c>
      <c r="AU136" s="212">
        <v>521</v>
      </c>
      <c r="AV136" s="213">
        <v>1333</v>
      </c>
      <c r="AW136" s="212">
        <v>8213</v>
      </c>
      <c r="AX136" s="212">
        <f t="shared" si="120"/>
        <v>2982</v>
      </c>
      <c r="AY136" s="212">
        <v>824</v>
      </c>
      <c r="AZ136" s="37">
        <v>187.39417780807838</v>
      </c>
      <c r="BA136" s="217">
        <v>285.3311086022162</v>
      </c>
      <c r="BB136" s="213">
        <v>8</v>
      </c>
      <c r="BC136" s="212">
        <f t="shared" si="121"/>
        <v>10499</v>
      </c>
      <c r="BD136" s="37">
        <v>4904.7739384291344</v>
      </c>
      <c r="BE136" s="213">
        <v>1641</v>
      </c>
      <c r="BF136" s="37">
        <v>1721.5057287337384</v>
      </c>
      <c r="BG136" s="37">
        <v>2918.5254044428211</v>
      </c>
      <c r="BH136" s="212">
        <v>7517</v>
      </c>
      <c r="BI136" s="214">
        <f t="shared" si="122"/>
        <v>3203.8565130450374</v>
      </c>
      <c r="BJ136" s="212">
        <v>1054</v>
      </c>
      <c r="BK136" s="215"/>
    </row>
    <row r="137" spans="1:63" x14ac:dyDescent="0.25">
      <c r="A137" s="85"/>
      <c r="B137" s="96">
        <v>1887</v>
      </c>
      <c r="C137" s="208">
        <v>16</v>
      </c>
      <c r="D137" s="208">
        <v>2112</v>
      </c>
      <c r="E137" s="209">
        <v>13417</v>
      </c>
      <c r="F137" s="302">
        <f t="shared" si="102"/>
        <v>13144.426324951877</v>
      </c>
      <c r="G137" s="362">
        <f t="shared" si="123"/>
        <v>0.97968445441990593</v>
      </c>
      <c r="H137" s="210">
        <f>(E137-F137)/D137</f>
        <v>0.12905950523111875</v>
      </c>
      <c r="I137" s="308">
        <f t="shared" si="103"/>
        <v>9791.4153758142511</v>
      </c>
      <c r="J137" s="372">
        <f t="shared" si="124"/>
        <v>0.72977680374258413</v>
      </c>
      <c r="K137" s="312">
        <f t="shared" si="104"/>
        <v>9513.3030966616934</v>
      </c>
      <c r="L137" s="380">
        <f t="shared" si="125"/>
        <v>0.70904845320576082</v>
      </c>
      <c r="M137" s="314">
        <f t="shared" si="105"/>
        <v>13168.332516354185</v>
      </c>
      <c r="N137" s="383">
        <f t="shared" si="126"/>
        <v>0.98146623808259559</v>
      </c>
      <c r="O137" s="342">
        <f t="shared" si="106"/>
        <v>9395.7280029466947</v>
      </c>
      <c r="P137" s="391">
        <f t="shared" si="127"/>
        <v>0.70028530990137094</v>
      </c>
      <c r="Q137" s="343">
        <f t="shared" si="107"/>
        <v>9506.3062489408894</v>
      </c>
      <c r="R137" s="398">
        <f t="shared" si="128"/>
        <v>0.70852696198411635</v>
      </c>
      <c r="S137" s="288">
        <f t="shared" si="108"/>
        <v>8.3388525032501784E-2</v>
      </c>
      <c r="T137" s="288">
        <f t="shared" si="109"/>
        <v>0.24337772050400916</v>
      </c>
      <c r="U137" s="288">
        <v>0.27100000000000002</v>
      </c>
      <c r="V137" s="322">
        <f t="shared" si="100"/>
        <v>0.28499240576708146</v>
      </c>
      <c r="W137" s="282">
        <f t="shared" si="110"/>
        <v>7.4238967792577326E-2</v>
      </c>
      <c r="X137" s="288">
        <f t="shared" si="111"/>
        <v>0.40066580756013748</v>
      </c>
      <c r="Y137" s="288">
        <f t="shared" si="112"/>
        <v>0.1031446816500233</v>
      </c>
      <c r="Z137" s="288">
        <f t="shared" si="129"/>
        <v>1.7403782471116343E-2</v>
      </c>
      <c r="AA137" s="288">
        <f t="shared" si="113"/>
        <v>2.1692439862542955E-2</v>
      </c>
      <c r="AB137" s="288">
        <f t="shared" si="114"/>
        <v>7.2656805749748574E-2</v>
      </c>
      <c r="AC137" s="288">
        <v>0.33200000000000002</v>
      </c>
      <c r="AD137" s="288">
        <v>0.70499999999999996</v>
      </c>
      <c r="AE137" s="282">
        <f t="shared" si="115"/>
        <v>0.16455711727622832</v>
      </c>
      <c r="AF137" s="282">
        <f t="shared" si="116"/>
        <v>0.48027634593356244</v>
      </c>
      <c r="AG137" s="288">
        <v>0.374</v>
      </c>
      <c r="AH137" s="288">
        <f t="shared" si="117"/>
        <v>0.34263006843770699</v>
      </c>
      <c r="AI137" s="213">
        <v>27936</v>
      </c>
      <c r="AJ137" s="213"/>
      <c r="AK137" s="212">
        <v>20234</v>
      </c>
      <c r="AL137" s="212">
        <v>3088</v>
      </c>
      <c r="AM137" s="212">
        <v>81534</v>
      </c>
      <c r="AN137" s="212">
        <v>74735</v>
      </c>
      <c r="AO137" s="212">
        <f t="shared" si="118"/>
        <v>6799</v>
      </c>
      <c r="AP137" s="327">
        <f t="shared" si="119"/>
        <v>15142</v>
      </c>
      <c r="AQ137" s="212">
        <v>6053</v>
      </c>
      <c r="AR137" s="216">
        <v>1419</v>
      </c>
      <c r="AS137" s="37">
        <v>667.01063189581907</v>
      </c>
      <c r="AT137" s="327">
        <v>830.87781314265055</v>
      </c>
      <c r="AU137" s="212">
        <v>606</v>
      </c>
      <c r="AV137" s="213">
        <v>1298</v>
      </c>
      <c r="AW137" s="212">
        <v>5924</v>
      </c>
      <c r="AX137" s="212">
        <f t="shared" si="120"/>
        <v>3130</v>
      </c>
      <c r="AY137" s="212">
        <v>746</v>
      </c>
      <c r="AZ137" s="37">
        <v>178.24935069431794</v>
      </c>
      <c r="BA137" s="217">
        <v>296.95805142675715</v>
      </c>
      <c r="BB137" s="213">
        <v>10</v>
      </c>
      <c r="BC137" s="212">
        <f t="shared" si="121"/>
        <v>11193</v>
      </c>
      <c r="BD137" s="37">
        <v>4793.5479550516075</v>
      </c>
      <c r="BE137" s="213">
        <v>1822</v>
      </c>
      <c r="BF137" s="37">
        <v>1677.0070925716907</v>
      </c>
      <c r="BG137" s="37">
        <v>2584.4917751482935</v>
      </c>
      <c r="BH137" s="212">
        <v>8063</v>
      </c>
      <c r="BI137" s="214">
        <f t="shared" si="122"/>
        <v>2881.4498265750508</v>
      </c>
      <c r="BJ137" s="212">
        <v>1398</v>
      </c>
      <c r="BK137" s="215"/>
    </row>
    <row r="138" spans="1:63" x14ac:dyDescent="0.25">
      <c r="A138" s="85"/>
      <c r="B138" s="96">
        <v>1886</v>
      </c>
      <c r="C138" s="208">
        <v>16</v>
      </c>
      <c r="D138" s="208">
        <v>2098</v>
      </c>
      <c r="E138" s="209">
        <v>11512</v>
      </c>
      <c r="F138" s="302">
        <f t="shared" si="102"/>
        <v>10963.338019437966</v>
      </c>
      <c r="G138" s="364">
        <f t="shared" si="123"/>
        <v>0.9523399947392257</v>
      </c>
      <c r="H138" s="210">
        <f>(E138-F138)/D138</f>
        <v>0.26151667328981598</v>
      </c>
      <c r="I138" s="308">
        <f t="shared" si="103"/>
        <v>7606.3458390311671</v>
      </c>
      <c r="J138" s="372">
        <f t="shared" si="124"/>
        <v>0.66073191791445163</v>
      </c>
      <c r="K138" s="312">
        <f t="shared" si="104"/>
        <v>7505.505839439832</v>
      </c>
      <c r="L138" s="380">
        <f t="shared" si="125"/>
        <v>0.65197236270325154</v>
      </c>
      <c r="M138" s="314">
        <f t="shared" si="105"/>
        <v>11050.389871011252</v>
      </c>
      <c r="N138" s="384">
        <f t="shared" si="126"/>
        <v>0.95990183035191556</v>
      </c>
      <c r="O138" s="342">
        <f t="shared" si="106"/>
        <v>7195.1076597896508</v>
      </c>
      <c r="P138" s="391">
        <f t="shared" si="127"/>
        <v>0.62500935196226992</v>
      </c>
      <c r="Q138" s="343">
        <f t="shared" si="107"/>
        <v>7429.8126535724887</v>
      </c>
      <c r="R138" s="398">
        <f t="shared" si="128"/>
        <v>0.64539720757231489</v>
      </c>
      <c r="S138" s="288">
        <f t="shared" si="108"/>
        <v>7.4412996573169188E-2</v>
      </c>
      <c r="T138" s="288">
        <f t="shared" si="109"/>
        <v>0.24225270638790183</v>
      </c>
      <c r="U138" s="288">
        <v>0.246</v>
      </c>
      <c r="V138" s="322">
        <f t="shared" si="100"/>
        <v>0.25468510586901072</v>
      </c>
      <c r="W138" s="282">
        <f t="shared" si="110"/>
        <v>7.0491179083640054E-2</v>
      </c>
      <c r="X138" s="288">
        <f t="shared" si="111"/>
        <v>0.48318320799933889</v>
      </c>
      <c r="Y138" s="288">
        <f t="shared" si="112"/>
        <v>0.13754903286442988</v>
      </c>
      <c r="Z138" s="288">
        <f t="shared" si="129"/>
        <v>1.6575707577103693E-2</v>
      </c>
      <c r="AA138" s="288">
        <f t="shared" si="113"/>
        <v>1.7064705396248245E-2</v>
      </c>
      <c r="AB138" s="288">
        <f t="shared" si="114"/>
        <v>5.3915471506536361E-2</v>
      </c>
      <c r="AC138" s="288">
        <v>0.30299999999999999</v>
      </c>
      <c r="AD138" s="288">
        <v>0.63400000000000001</v>
      </c>
      <c r="AE138" s="282">
        <f t="shared" si="115"/>
        <v>0.1461099124254347</v>
      </c>
      <c r="AF138" s="282">
        <f t="shared" si="116"/>
        <v>0.47566316833319561</v>
      </c>
      <c r="AG138" s="288">
        <v>0.33200000000000002</v>
      </c>
      <c r="AH138" s="288">
        <f t="shared" si="117"/>
        <v>0.3071709607818251</v>
      </c>
      <c r="AI138" s="213">
        <v>24202</v>
      </c>
      <c r="AJ138" s="213"/>
      <c r="AK138" s="212">
        <v>17974</v>
      </c>
      <c r="AL138" s="212">
        <v>2679</v>
      </c>
      <c r="AM138" s="212">
        <v>78790</v>
      </c>
      <c r="AN138" s="212">
        <v>72927</v>
      </c>
      <c r="AO138" s="212">
        <f t="shared" si="118"/>
        <v>5863</v>
      </c>
      <c r="AP138" s="327">
        <f t="shared" si="119"/>
        <v>13727</v>
      </c>
      <c r="AQ138" s="212">
        <v>5554</v>
      </c>
      <c r="AR138" s="216">
        <v>1306</v>
      </c>
      <c r="AS138" s="37">
        <v>685.81380976376738</v>
      </c>
      <c r="AT138" s="327">
        <v>739.58801666536101</v>
      </c>
      <c r="AU138" s="212">
        <v>413</v>
      </c>
      <c r="AV138" s="213">
        <v>1468</v>
      </c>
      <c r="AW138" s="212">
        <v>4248</v>
      </c>
      <c r="AX138" s="212">
        <f t="shared" si="120"/>
        <v>3767</v>
      </c>
      <c r="AY138" s="212">
        <v>309</v>
      </c>
      <c r="AZ138" s="37">
        <v>157.81222434971519</v>
      </c>
      <c r="BA138" s="217">
        <v>271.50511346937844</v>
      </c>
      <c r="BB138" s="213">
        <v>7</v>
      </c>
      <c r="BC138" s="212">
        <f t="shared" si="121"/>
        <v>11694</v>
      </c>
      <c r="BD138" s="37">
        <v>4349.188477430399</v>
      </c>
      <c r="BE138" s="213">
        <v>2292</v>
      </c>
      <c r="BF138" s="37">
        <v>1436.9597488264851</v>
      </c>
      <c r="BG138" s="37">
        <v>3057.4565799155534</v>
      </c>
      <c r="BH138" s="212">
        <v>7927</v>
      </c>
      <c r="BI138" s="214">
        <f t="shared" si="122"/>
        <v>3328.961693384932</v>
      </c>
      <c r="BJ138" s="212">
        <v>1155</v>
      </c>
      <c r="BK138" s="215"/>
    </row>
    <row r="139" spans="1:63" x14ac:dyDescent="0.25">
      <c r="A139" s="85"/>
      <c r="B139" s="96">
        <v>1885</v>
      </c>
      <c r="C139" s="208">
        <v>16</v>
      </c>
      <c r="D139" s="208">
        <v>1780</v>
      </c>
      <c r="E139" s="209">
        <v>9292</v>
      </c>
      <c r="F139" s="302">
        <f t="shared" si="102"/>
        <v>9625.6337531936497</v>
      </c>
      <c r="G139" s="362">
        <f t="shared" si="123"/>
        <v>1.0359054835550634</v>
      </c>
      <c r="H139" s="210">
        <f>(F139-E139)/D139</f>
        <v>0.18743469280542116</v>
      </c>
      <c r="I139" s="308">
        <f t="shared" si="103"/>
        <v>6248.3524009951307</v>
      </c>
      <c r="J139" s="372">
        <f t="shared" si="124"/>
        <v>0.67244429627584268</v>
      </c>
      <c r="K139" s="312">
        <f t="shared" si="104"/>
        <v>6038.5109722774132</v>
      </c>
      <c r="L139" s="380">
        <f t="shared" si="125"/>
        <v>0.64986127553566653</v>
      </c>
      <c r="M139" s="314">
        <f t="shared" si="105"/>
        <v>9730.5001763225227</v>
      </c>
      <c r="N139" s="384">
        <f t="shared" si="126"/>
        <v>1.0471911511324281</v>
      </c>
      <c r="O139" s="342">
        <f t="shared" si="106"/>
        <v>5946.7614127544884</v>
      </c>
      <c r="P139" s="391">
        <f t="shared" si="127"/>
        <v>0.63998723770496002</v>
      </c>
      <c r="Q139" s="343">
        <f t="shared" si="107"/>
        <v>6103.1000985970122</v>
      </c>
      <c r="R139" s="398">
        <f t="shared" si="128"/>
        <v>0.65681232227690622</v>
      </c>
      <c r="S139" s="288">
        <f t="shared" si="108"/>
        <v>5.8013455877935965E-2</v>
      </c>
      <c r="T139" s="288">
        <f t="shared" si="109"/>
        <v>0.18939059665637104</v>
      </c>
      <c r="U139" s="288">
        <v>0.24399999999999999</v>
      </c>
      <c r="V139" s="322">
        <f t="shared" si="100"/>
        <v>0.25147174119073235</v>
      </c>
      <c r="W139" s="282">
        <f t="shared" si="110"/>
        <v>5.3012554814681326E-2</v>
      </c>
      <c r="X139" s="288">
        <f t="shared" si="111"/>
        <v>0.49585723390694708</v>
      </c>
      <c r="Y139" s="288">
        <f t="shared" si="112"/>
        <v>0.10111945112488581</v>
      </c>
      <c r="Z139" s="288">
        <f t="shared" si="129"/>
        <v>1.7165255000901065E-2</v>
      </c>
      <c r="AA139" s="288">
        <f t="shared" si="113"/>
        <v>1.5835662107172622E-2</v>
      </c>
      <c r="AB139" s="288">
        <f t="shared" si="114"/>
        <v>5.0114134678921125E-2</v>
      </c>
      <c r="AC139" s="288">
        <v>0.28799999999999998</v>
      </c>
      <c r="AD139" s="288">
        <v>0.61299999999999999</v>
      </c>
      <c r="AE139" s="282">
        <f t="shared" si="115"/>
        <v>0.13954466270198834</v>
      </c>
      <c r="AF139" s="282">
        <f t="shared" si="116"/>
        <v>0.45555718978281118</v>
      </c>
      <c r="AG139" s="288">
        <v>0.32500000000000001</v>
      </c>
      <c r="AH139" s="288">
        <f t="shared" si="117"/>
        <v>0.30631645341502972</v>
      </c>
      <c r="AI139" s="213">
        <v>20397</v>
      </c>
      <c r="AJ139" s="213"/>
      <c r="AK139" s="212">
        <v>15305</v>
      </c>
      <c r="AL139" s="212">
        <v>2193</v>
      </c>
      <c r="AM139" s="212">
        <v>66588</v>
      </c>
      <c r="AN139" s="212">
        <v>62725</v>
      </c>
      <c r="AO139" s="212">
        <f t="shared" si="118"/>
        <v>3863</v>
      </c>
      <c r="AP139" s="327">
        <f t="shared" si="119"/>
        <v>11824</v>
      </c>
      <c r="AQ139" s="212">
        <v>3530</v>
      </c>
      <c r="AR139" s="216">
        <v>1143</v>
      </c>
      <c r="AS139" s="37">
        <v>512.27070667827923</v>
      </c>
      <c r="AT139" s="327">
        <v>720.43380090656899</v>
      </c>
      <c r="AU139" s="212">
        <v>323</v>
      </c>
      <c r="AV139" s="213">
        <v>1212</v>
      </c>
      <c r="AW139" s="212">
        <v>3337</v>
      </c>
      <c r="AX139" s="212">
        <f t="shared" si="120"/>
        <v>3105</v>
      </c>
      <c r="AY139" s="212">
        <v>333</v>
      </c>
      <c r="AZ139" s="37">
        <v>151.12598759122963</v>
      </c>
      <c r="BA139" s="217">
        <v>258.74855536031913</v>
      </c>
      <c r="BB139" s="213">
        <v>37</v>
      </c>
      <c r="BC139" s="212">
        <f t="shared" si="121"/>
        <v>10114</v>
      </c>
      <c r="BD139" s="37">
        <v>4131.9458842688573</v>
      </c>
      <c r="BE139" s="213">
        <v>1856</v>
      </c>
      <c r="BF139" s="37">
        <v>1214.4671932791446</v>
      </c>
      <c r="BG139" s="37">
        <v>1803.7848892339766</v>
      </c>
      <c r="BH139" s="212">
        <v>7009</v>
      </c>
      <c r="BI139" s="214">
        <f t="shared" si="122"/>
        <v>2062.5334445942958</v>
      </c>
      <c r="BJ139" s="212">
        <v>965</v>
      </c>
      <c r="BK139" s="215"/>
    </row>
    <row r="140" spans="1:63" x14ac:dyDescent="0.25">
      <c r="A140" s="85"/>
      <c r="B140" s="96">
        <v>1884</v>
      </c>
      <c r="C140" s="208">
        <v>33</v>
      </c>
      <c r="D140" s="208">
        <v>3074</v>
      </c>
      <c r="E140" s="209">
        <v>16742</v>
      </c>
      <c r="F140" s="302">
        <f t="shared" si="102"/>
        <v>16620.392446996259</v>
      </c>
      <c r="G140" s="363">
        <f t="shared" si="123"/>
        <v>0.99273637838945517</v>
      </c>
      <c r="H140" s="210">
        <f>(E140-F140)/D140</f>
        <v>3.9560036761139068E-2</v>
      </c>
      <c r="I140" s="308">
        <f t="shared" si="103"/>
        <v>10232.480879329196</v>
      </c>
      <c r="J140" s="372">
        <f t="shared" si="124"/>
        <v>0.61118629072567177</v>
      </c>
      <c r="K140" s="312">
        <f t="shared" si="104"/>
        <v>9994.8684747832103</v>
      </c>
      <c r="L140" s="380">
        <f t="shared" si="125"/>
        <v>0.59699369697665816</v>
      </c>
      <c r="M140" s="314">
        <f t="shared" si="105"/>
        <v>16841.626449072726</v>
      </c>
      <c r="N140" s="382">
        <f t="shared" si="126"/>
        <v>1.0059506898263484</v>
      </c>
      <c r="O140" s="342">
        <f t="shared" si="106"/>
        <v>9594.3415342780918</v>
      </c>
      <c r="P140" s="391">
        <f t="shared" si="127"/>
        <v>0.57307021468630337</v>
      </c>
      <c r="Q140" s="343">
        <f t="shared" si="107"/>
        <v>9893.3080735087988</v>
      </c>
      <c r="R140" s="398">
        <f t="shared" si="128"/>
        <v>0.59092749214602791</v>
      </c>
      <c r="S140" s="288">
        <f t="shared" si="108"/>
        <v>4.7199002850244497E-2</v>
      </c>
      <c r="T140" s="288">
        <f t="shared" si="109"/>
        <v>0.15145158583654975</v>
      </c>
      <c r="U140" s="288">
        <v>0.24299999999999999</v>
      </c>
      <c r="V140" s="322">
        <f t="shared" si="100"/>
        <v>0.24641631652478696</v>
      </c>
      <c r="W140" s="282">
        <f t="shared" si="110"/>
        <v>4.3119753850444968E-2</v>
      </c>
      <c r="X140" s="288">
        <f t="shared" si="111"/>
        <v>0.57772556916708617</v>
      </c>
      <c r="Y140" s="288">
        <f t="shared" si="112"/>
        <v>0.13068423683585004</v>
      </c>
      <c r="Z140" s="288">
        <f t="shared" si="129"/>
        <v>1.528846740523155E-2</v>
      </c>
      <c r="AA140" s="288">
        <f t="shared" si="113"/>
        <v>1.9270571124909101E-2</v>
      </c>
      <c r="AB140" s="288">
        <f t="shared" si="114"/>
        <v>3.7785351312245592E-2</v>
      </c>
      <c r="AC140" s="288">
        <v>0.27900000000000003</v>
      </c>
      <c r="AD140" s="288">
        <v>0.60599999999999998</v>
      </c>
      <c r="AE140" s="282">
        <f t="shared" si="115"/>
        <v>0.14592903152701631</v>
      </c>
      <c r="AF140" s="282">
        <f t="shared" si="116"/>
        <v>0.4682553001062818</v>
      </c>
      <c r="AG140" s="288">
        <v>0.32700000000000001</v>
      </c>
      <c r="AH140" s="288">
        <f t="shared" si="117"/>
        <v>0.31164416397186362</v>
      </c>
      <c r="AI140" s="213">
        <v>35754</v>
      </c>
      <c r="AJ140" s="213"/>
      <c r="AK140" s="212">
        <v>26593</v>
      </c>
      <c r="AL140" s="212">
        <v>4020</v>
      </c>
      <c r="AM140" s="212">
        <v>114727</v>
      </c>
      <c r="AN140" s="212">
        <v>109312</v>
      </c>
      <c r="AO140" s="212">
        <f t="shared" si="118"/>
        <v>5415</v>
      </c>
      <c r="AP140" s="327">
        <f t="shared" si="119"/>
        <v>20347</v>
      </c>
      <c r="AQ140" s="212">
        <v>4947</v>
      </c>
      <c r="AR140" s="216">
        <v>1754</v>
      </c>
      <c r="AS140" s="37">
        <v>834.90892634264526</v>
      </c>
      <c r="AT140" s="327">
        <v>973.01338292412663</v>
      </c>
      <c r="AU140" s="212">
        <v>689</v>
      </c>
      <c r="AV140" s="213">
        <v>2183</v>
      </c>
      <c r="AW140" s="212">
        <v>4335</v>
      </c>
      <c r="AX140" s="212">
        <f t="shared" si="120"/>
        <v>6101</v>
      </c>
      <c r="AY140" s="212">
        <v>468</v>
      </c>
      <c r="AZ140" s="37">
        <v>230.38364752978754</v>
      </c>
      <c r="BA140" s="217">
        <v>380.43371971661452</v>
      </c>
      <c r="BB140" s="213">
        <v>13</v>
      </c>
      <c r="BC140" s="212">
        <f t="shared" si="121"/>
        <v>20656</v>
      </c>
      <c r="BD140" s="37">
        <v>6767.2866069521451</v>
      </c>
      <c r="BE140" s="213">
        <v>3905</v>
      </c>
      <c r="BF140" s="37">
        <v>2505.8954096550488</v>
      </c>
      <c r="BG140" s="37">
        <v>4292.0504841123684</v>
      </c>
      <c r="BH140" s="212">
        <v>14555</v>
      </c>
      <c r="BI140" s="214">
        <f t="shared" si="122"/>
        <v>4672.4842038289826</v>
      </c>
      <c r="BJ140" s="212">
        <v>1537</v>
      </c>
      <c r="BK140" s="215"/>
    </row>
    <row r="141" spans="1:63" x14ac:dyDescent="0.25">
      <c r="A141" s="85"/>
      <c r="B141" s="96">
        <v>1883</v>
      </c>
      <c r="C141" s="208">
        <v>16</v>
      </c>
      <c r="D141" s="208">
        <v>1570</v>
      </c>
      <c r="E141" s="209">
        <v>9030</v>
      </c>
      <c r="F141" s="302">
        <f t="shared" si="102"/>
        <v>9306.4013657000014</v>
      </c>
      <c r="G141" s="362">
        <f t="shared" si="123"/>
        <v>1.0306092320819493</v>
      </c>
      <c r="H141" s="210">
        <f>(F141-E141)/D141</f>
        <v>0.17605182528662511</v>
      </c>
      <c r="I141" s="308">
        <f t="shared" si="103"/>
        <v>5985.9434734479673</v>
      </c>
      <c r="J141" s="372">
        <f t="shared" si="124"/>
        <v>0.66289517978382806</v>
      </c>
      <c r="K141" s="312">
        <f t="shared" si="104"/>
        <v>5813.4440434842581</v>
      </c>
      <c r="L141" s="380">
        <f t="shared" si="125"/>
        <v>0.64379225287754793</v>
      </c>
      <c r="M141" s="314">
        <f t="shared" si="105"/>
        <v>9376.4023840246609</v>
      </c>
      <c r="N141" s="384">
        <f t="shared" si="126"/>
        <v>1.0383612828377256</v>
      </c>
      <c r="O141" s="342">
        <f t="shared" si="106"/>
        <v>5682.0637588317186</v>
      </c>
      <c r="P141" s="391">
        <f t="shared" si="127"/>
        <v>0.62924294117737745</v>
      </c>
      <c r="Q141" s="343">
        <f t="shared" si="107"/>
        <v>5801.0180836451655</v>
      </c>
      <c r="R141" s="398">
        <f t="shared" si="128"/>
        <v>0.6424161775908267</v>
      </c>
      <c r="S141" s="288">
        <f t="shared" si="108"/>
        <v>4.6656580171200758E-2</v>
      </c>
      <c r="T141" s="288">
        <f t="shared" si="109"/>
        <v>0.14051544520613227</v>
      </c>
      <c r="U141" s="288">
        <v>0.25700000000000001</v>
      </c>
      <c r="V141" s="322">
        <f t="shared" si="100"/>
        <v>0.26494202124201188</v>
      </c>
      <c r="W141" s="282">
        <f t="shared" si="110"/>
        <v>3.8769251283418897E-2</v>
      </c>
      <c r="X141" s="288">
        <f t="shared" si="111"/>
        <v>0.52005421414587616</v>
      </c>
      <c r="Y141" s="288">
        <f t="shared" si="112"/>
        <v>0.10657243789264337</v>
      </c>
      <c r="Z141" s="288">
        <f t="shared" si="129"/>
        <v>1.600106673778252E-2</v>
      </c>
      <c r="AA141" s="288">
        <f t="shared" si="113"/>
        <v>1.1947191406053914E-2</v>
      </c>
      <c r="AB141" s="288">
        <f t="shared" si="114"/>
        <v>4.7953196879791986E-2</v>
      </c>
      <c r="AC141" s="288">
        <v>0.28599999999999998</v>
      </c>
      <c r="AD141" s="288">
        <v>0.63100000000000001</v>
      </c>
      <c r="AE141" s="282">
        <f t="shared" si="115"/>
        <v>0.15051003400226681</v>
      </c>
      <c r="AF141" s="282">
        <f t="shared" si="116"/>
        <v>0.45329049746498667</v>
      </c>
      <c r="AG141" s="288">
        <v>0.34499999999999997</v>
      </c>
      <c r="AH141" s="288">
        <f t="shared" si="117"/>
        <v>0.3320388025868391</v>
      </c>
      <c r="AI141" s="213">
        <v>19921</v>
      </c>
      <c r="AJ141" s="213"/>
      <c r="AK141" s="212">
        <v>14828</v>
      </c>
      <c r="AL141" s="212">
        <v>2487</v>
      </c>
      <c r="AM141" s="212">
        <v>59996</v>
      </c>
      <c r="AN141" s="212">
        <v>57670</v>
      </c>
      <c r="AO141" s="212">
        <f t="shared" si="118"/>
        <v>2799.2081839513608</v>
      </c>
      <c r="AP141" s="327">
        <f t="shared" si="119"/>
        <v>11157</v>
      </c>
      <c r="AQ141" s="212">
        <v>2326</v>
      </c>
      <c r="AR141" s="216">
        <v>960</v>
      </c>
      <c r="AS141" s="37">
        <v>513.65212095868924</v>
      </c>
      <c r="AT141" s="327">
        <v>594.04894079799396</v>
      </c>
      <c r="AU141" s="212">
        <v>238</v>
      </c>
      <c r="AV141" s="213">
        <v>786</v>
      </c>
      <c r="AW141" s="212">
        <v>2877</v>
      </c>
      <c r="AX141" s="212">
        <f t="shared" si="120"/>
        <v>2691</v>
      </c>
      <c r="AY141" s="37">
        <v>473.20818395136064</v>
      </c>
      <c r="AZ141" s="37">
        <v>131.00402186954645</v>
      </c>
      <c r="BA141" s="217">
        <v>238.24420568731188</v>
      </c>
      <c r="BB141" s="213">
        <v>1</v>
      </c>
      <c r="BC141" s="212">
        <f t="shared" si="121"/>
        <v>10360</v>
      </c>
      <c r="BD141" s="37">
        <v>3484.71363744776</v>
      </c>
      <c r="BE141" s="213">
        <v>1904</v>
      </c>
      <c r="BF141" s="37">
        <v>1245.0834283240285</v>
      </c>
      <c r="BG141" s="37">
        <v>1884.7853295720367</v>
      </c>
      <c r="BH141" s="212">
        <v>7669</v>
      </c>
      <c r="BI141" s="214">
        <f t="shared" si="122"/>
        <v>2123.0295352593484</v>
      </c>
      <c r="BJ141" s="212">
        <v>946</v>
      </c>
      <c r="BK141" s="215"/>
    </row>
    <row r="142" spans="1:63" x14ac:dyDescent="0.25">
      <c r="A142" s="85"/>
      <c r="B142" s="96">
        <v>1882</v>
      </c>
      <c r="C142" s="208">
        <v>14</v>
      </c>
      <c r="D142" s="208">
        <v>1142</v>
      </c>
      <c r="E142" s="209">
        <v>6092</v>
      </c>
      <c r="F142" s="302">
        <f t="shared" si="102"/>
        <v>5938.7924990557822</v>
      </c>
      <c r="G142" s="362">
        <f t="shared" si="123"/>
        <v>0.97485103398814543</v>
      </c>
      <c r="H142" s="210">
        <f>(E142-F142)/D142</f>
        <v>0.13415718121209969</v>
      </c>
      <c r="I142" s="308">
        <f t="shared" si="103"/>
        <v>3835.4709355992336</v>
      </c>
      <c r="J142" s="372">
        <f t="shared" si="124"/>
        <v>0.62959142081405672</v>
      </c>
      <c r="K142" s="312">
        <f t="shared" si="104"/>
        <v>3733.2694543048328</v>
      </c>
      <c r="L142" s="380">
        <f t="shared" si="125"/>
        <v>0.61281507785699818</v>
      </c>
      <c r="M142" s="314">
        <f t="shared" si="105"/>
        <v>6006.218752830986</v>
      </c>
      <c r="N142" s="382">
        <f t="shared" si="126"/>
        <v>0.98591903362294586</v>
      </c>
      <c r="O142" s="342">
        <f t="shared" si="106"/>
        <v>3640.8290955066714</v>
      </c>
      <c r="P142" s="391">
        <f t="shared" si="127"/>
        <v>0.59764102027358357</v>
      </c>
      <c r="Q142" s="343">
        <f t="shared" si="107"/>
        <v>3688.7401285066489</v>
      </c>
      <c r="R142" s="398">
        <f t="shared" si="128"/>
        <v>0.60550560218428251</v>
      </c>
      <c r="S142" s="288">
        <f t="shared" si="108"/>
        <v>4.1381491478549109E-2</v>
      </c>
      <c r="T142" s="288">
        <f t="shared" si="109"/>
        <v>0.13025418987209711</v>
      </c>
      <c r="U142" s="288">
        <v>0.248</v>
      </c>
      <c r="V142" s="322">
        <f t="shared" si="100"/>
        <v>0.25646544927751419</v>
      </c>
      <c r="W142" s="282">
        <f t="shared" si="110"/>
        <v>3.6839912991160274E-2</v>
      </c>
      <c r="X142" s="288">
        <f t="shared" si="111"/>
        <v>0.53259523636098771</v>
      </c>
      <c r="Y142" s="288">
        <f t="shared" si="112"/>
        <v>0.11807847954965167</v>
      </c>
      <c r="Z142" s="288">
        <f t="shared" si="129"/>
        <v>1.631415744897487E-2</v>
      </c>
      <c r="AA142" s="288">
        <f t="shared" si="113"/>
        <v>1.2965256027387283E-2</v>
      </c>
      <c r="AB142" s="288">
        <f t="shared" si="114"/>
        <v>4.9960660896931547E-2</v>
      </c>
      <c r="AC142" s="288">
        <v>0.27600000000000002</v>
      </c>
      <c r="AD142" s="288">
        <v>0.60599999999999998</v>
      </c>
      <c r="AE142" s="282">
        <f t="shared" si="115"/>
        <v>0.14097283287823389</v>
      </c>
      <c r="AF142" s="282">
        <f t="shared" si="116"/>
        <v>0.44373224561147934</v>
      </c>
      <c r="AG142" s="288">
        <v>0.33</v>
      </c>
      <c r="AH142" s="288">
        <f t="shared" si="117"/>
        <v>0.31769796825102975</v>
      </c>
      <c r="AI142" s="213">
        <v>13729</v>
      </c>
      <c r="AJ142" s="213"/>
      <c r="AK142" s="212">
        <v>10333</v>
      </c>
      <c r="AL142" s="212">
        <v>1616</v>
      </c>
      <c r="AM142" s="212">
        <v>43214</v>
      </c>
      <c r="AN142" s="212">
        <v>41622</v>
      </c>
      <c r="AO142" s="212">
        <f t="shared" si="118"/>
        <v>1788.2597727540212</v>
      </c>
      <c r="AP142" s="327">
        <f t="shared" si="119"/>
        <v>7916</v>
      </c>
      <c r="AQ142" s="212">
        <v>1592</v>
      </c>
      <c r="AR142" s="216">
        <v>705</v>
      </c>
      <c r="AS142" s="37">
        <v>310.97687956616232</v>
      </c>
      <c r="AT142" s="327">
        <v>412.36549399132241</v>
      </c>
      <c r="AU142" s="212">
        <v>178</v>
      </c>
      <c r="AV142" s="213">
        <v>598</v>
      </c>
      <c r="AW142" s="212">
        <v>2159</v>
      </c>
      <c r="AX142" s="212">
        <f t="shared" si="120"/>
        <v>1874</v>
      </c>
      <c r="AY142" s="37">
        <v>196.25977275402127</v>
      </c>
      <c r="AZ142" s="37">
        <v>93.599303025909123</v>
      </c>
      <c r="BA142" s="217">
        <v>150.13372780469768</v>
      </c>
      <c r="BB142" s="213">
        <v>1</v>
      </c>
      <c r="BC142" s="212">
        <f t="shared" si="121"/>
        <v>7312</v>
      </c>
      <c r="BD142" s="37">
        <v>2034.6749271110566</v>
      </c>
      <c r="BE142" s="213">
        <v>1275</v>
      </c>
      <c r="BF142" s="37">
        <v>966.47683095805394</v>
      </c>
      <c r="BG142" s="37">
        <v>1470.9657179324702</v>
      </c>
      <c r="BH142" s="212">
        <v>5438</v>
      </c>
      <c r="BI142" s="214">
        <f t="shared" si="122"/>
        <v>1621.0994457371678</v>
      </c>
      <c r="BJ142" s="212">
        <v>623</v>
      </c>
      <c r="BK142" s="215"/>
    </row>
    <row r="143" spans="1:63" x14ac:dyDescent="0.25">
      <c r="A143" s="85"/>
      <c r="B143" s="96">
        <v>1881</v>
      </c>
      <c r="C143" s="208">
        <v>8</v>
      </c>
      <c r="D143" s="208">
        <v>672</v>
      </c>
      <c r="E143" s="209">
        <v>3425</v>
      </c>
      <c r="F143" s="302">
        <f t="shared" si="102"/>
        <v>3407.2589592655831</v>
      </c>
      <c r="G143" s="363">
        <f t="shared" si="123"/>
        <v>0.9948201340921411</v>
      </c>
      <c r="H143" s="210">
        <f>(E143-F143)/D143</f>
        <v>2.6400358235739368E-2</v>
      </c>
      <c r="I143" s="308">
        <f t="shared" si="103"/>
        <v>2429.8981599510466</v>
      </c>
      <c r="J143" s="372">
        <f t="shared" si="124"/>
        <v>0.70945931677402818</v>
      </c>
      <c r="K143" s="312">
        <f t="shared" si="104"/>
        <v>2394.3661236379967</v>
      </c>
      <c r="L143" s="380">
        <f t="shared" si="125"/>
        <v>0.69908499960233483</v>
      </c>
      <c r="M143" s="314">
        <f t="shared" si="105"/>
        <v>3425.8836924533416</v>
      </c>
      <c r="N143" s="382">
        <f t="shared" si="126"/>
        <v>1.0002580123951363</v>
      </c>
      <c r="O143" s="342">
        <f t="shared" si="106"/>
        <v>2296.4538522339162</v>
      </c>
      <c r="P143" s="391">
        <f t="shared" si="127"/>
        <v>0.67049747510479307</v>
      </c>
      <c r="Q143" s="343">
        <f t="shared" si="107"/>
        <v>2338.311569157368</v>
      </c>
      <c r="R143" s="398">
        <f t="shared" si="128"/>
        <v>0.6827187063233191</v>
      </c>
      <c r="S143" s="288">
        <f t="shared" si="108"/>
        <v>4.6348955482981249E-2</v>
      </c>
      <c r="T143" s="288">
        <f t="shared" si="109"/>
        <v>0.1428760110181431</v>
      </c>
      <c r="U143" s="288">
        <v>0.26</v>
      </c>
      <c r="V143" s="322">
        <f t="shared" si="100"/>
        <v>0.27550152206524442</v>
      </c>
      <c r="W143" s="282">
        <f t="shared" si="110"/>
        <v>4.065328610783156E-2</v>
      </c>
      <c r="X143" s="288">
        <f t="shared" si="111"/>
        <v>0.46026931942254035</v>
      </c>
      <c r="Y143" s="288">
        <f t="shared" si="112"/>
        <v>0.12823989446295311</v>
      </c>
      <c r="Z143" s="288">
        <f t="shared" si="129"/>
        <v>1.928374655647383E-2</v>
      </c>
      <c r="AA143" s="288">
        <f t="shared" si="113"/>
        <v>9.2199441950746083E-3</v>
      </c>
      <c r="AB143" s="288">
        <f t="shared" si="114"/>
        <v>7.0208579299488386E-2</v>
      </c>
      <c r="AC143" s="288">
        <v>0.28999999999999998</v>
      </c>
      <c r="AD143" s="288">
        <v>0.628</v>
      </c>
      <c r="AE143" s="282">
        <f t="shared" si="115"/>
        <v>0.13478945297127115</v>
      </c>
      <c r="AF143" s="282">
        <f t="shared" si="116"/>
        <v>0.41550406405434914</v>
      </c>
      <c r="AG143" s="288">
        <v>0.33800000000000002</v>
      </c>
      <c r="AH143" s="288">
        <f t="shared" si="117"/>
        <v>0.32439984258166077</v>
      </c>
      <c r="AI143" s="213">
        <v>8243</v>
      </c>
      <c r="AJ143" s="213"/>
      <c r="AK143" s="212">
        <v>6339</v>
      </c>
      <c r="AL143" s="212">
        <v>1068</v>
      </c>
      <c r="AM143" s="212">
        <v>25410</v>
      </c>
      <c r="AN143" s="212">
        <v>24377</v>
      </c>
      <c r="AO143" s="212">
        <f t="shared" si="118"/>
        <v>1177.7269588225536</v>
      </c>
      <c r="AP143" s="327">
        <f t="shared" si="119"/>
        <v>4891</v>
      </c>
      <c r="AQ143" s="212">
        <v>1033</v>
      </c>
      <c r="AR143" s="216">
        <v>490</v>
      </c>
      <c r="AS143" s="37">
        <v>216.0867468557708</v>
      </c>
      <c r="AT143" s="327">
        <v>307.44722477971362</v>
      </c>
      <c r="AU143" s="212">
        <v>76</v>
      </c>
      <c r="AV143" s="213">
        <v>343</v>
      </c>
      <c r="AW143" s="212">
        <v>1784</v>
      </c>
      <c r="AX143" s="212">
        <f t="shared" si="120"/>
        <v>1012</v>
      </c>
      <c r="AY143" s="37">
        <v>144.72695882255366</v>
      </c>
      <c r="AZ143" s="37">
        <v>61.126787935842223</v>
      </c>
      <c r="BA143" s="217">
        <v>80.069137861914925</v>
      </c>
      <c r="BB143" s="213">
        <v>4</v>
      </c>
      <c r="BC143" s="212">
        <f t="shared" si="121"/>
        <v>3794</v>
      </c>
      <c r="BD143" s="37">
        <v>1474.4223749628029</v>
      </c>
      <c r="BE143" s="213">
        <v>665</v>
      </c>
      <c r="BF143" s="37">
        <v>551.72758283166638</v>
      </c>
      <c r="BG143" s="37">
        <v>977.01231219620763</v>
      </c>
      <c r="BH143" s="212">
        <v>2782</v>
      </c>
      <c r="BI143" s="214">
        <f t="shared" si="122"/>
        <v>1057.0814500581225</v>
      </c>
      <c r="BJ143" s="212">
        <v>304</v>
      </c>
      <c r="BK143" s="215"/>
    </row>
    <row r="144" spans="1:63" x14ac:dyDescent="0.25">
      <c r="A144" s="85"/>
      <c r="B144" s="96">
        <v>1880</v>
      </c>
      <c r="C144" s="208">
        <v>8</v>
      </c>
      <c r="D144" s="208">
        <v>680</v>
      </c>
      <c r="E144" s="209">
        <v>3191</v>
      </c>
      <c r="F144" s="302">
        <f t="shared" si="102"/>
        <v>3454.7764441289305</v>
      </c>
      <c r="G144" s="364">
        <f t="shared" si="123"/>
        <v>1.0826626274299376</v>
      </c>
      <c r="H144" s="210">
        <f>(F144-E144)/D144</f>
        <v>0.38790653548372134</v>
      </c>
      <c r="I144" s="308">
        <f t="shared" si="103"/>
        <v>2197.8793972483281</v>
      </c>
      <c r="J144" s="372">
        <f t="shared" si="124"/>
        <v>0.68877448989292644</v>
      </c>
      <c r="K144" s="312">
        <f t="shared" si="104"/>
        <v>2118.3805217996014</v>
      </c>
      <c r="L144" s="380">
        <f t="shared" si="125"/>
        <v>0.66386102218727716</v>
      </c>
      <c r="M144" s="314">
        <f t="shared" si="105"/>
        <v>3492.9923282439549</v>
      </c>
      <c r="N144" s="384">
        <f t="shared" si="126"/>
        <v>1.0946387741284722</v>
      </c>
      <c r="O144" s="342">
        <f t="shared" si="106"/>
        <v>2070.9015154421058</v>
      </c>
      <c r="P144" s="391">
        <f t="shared" si="127"/>
        <v>0.6489819854096226</v>
      </c>
      <c r="Q144" s="343">
        <f t="shared" si="107"/>
        <v>2099.2130631117839</v>
      </c>
      <c r="R144" s="398">
        <f t="shared" si="128"/>
        <v>0.65785429743396551</v>
      </c>
      <c r="S144" s="288">
        <f t="shared" si="108"/>
        <v>3.7456757641257769E-2</v>
      </c>
      <c r="T144" s="288">
        <f t="shared" si="109"/>
        <v>0.12074596654154683</v>
      </c>
      <c r="U144" s="288">
        <v>0.245</v>
      </c>
      <c r="V144" s="322">
        <f t="shared" si="100"/>
        <v>0.26242001270391896</v>
      </c>
      <c r="W144" s="282">
        <f t="shared" si="110"/>
        <v>2.9551535481809832E-2</v>
      </c>
      <c r="X144" s="288">
        <f t="shared" si="111"/>
        <v>0.51567276994112454</v>
      </c>
      <c r="Y144" s="288">
        <f t="shared" si="112"/>
        <v>0.11124209095807543</v>
      </c>
      <c r="Z144" s="288">
        <f t="shared" si="129"/>
        <v>1.6413082544626811E-2</v>
      </c>
      <c r="AA144" s="288">
        <f t="shared" si="113"/>
        <v>7.9814624098867148E-3</v>
      </c>
      <c r="AB144" s="288">
        <f t="shared" si="114"/>
        <v>7.9589473263847285E-2</v>
      </c>
      <c r="AC144" s="288">
        <v>0.26700000000000002</v>
      </c>
      <c r="AD144" s="288">
        <v>0.58699999999999997</v>
      </c>
      <c r="AE144" s="282">
        <f t="shared" si="115"/>
        <v>0.12743101313845293</v>
      </c>
      <c r="AF144" s="282">
        <f t="shared" si="116"/>
        <v>0.41078784757981462</v>
      </c>
      <c r="AG144" s="288">
        <v>0.32</v>
      </c>
      <c r="AH144" s="288">
        <f t="shared" si="117"/>
        <v>0.31021125354418755</v>
      </c>
      <c r="AI144" s="213">
        <v>7768</v>
      </c>
      <c r="AJ144" s="213"/>
      <c r="AK144" s="212">
        <v>5946</v>
      </c>
      <c r="AL144" s="212">
        <v>980</v>
      </c>
      <c r="AM144" s="212">
        <v>25041</v>
      </c>
      <c r="AN144" s="212">
        <v>24301</v>
      </c>
      <c r="AO144" s="212">
        <f t="shared" si="118"/>
        <v>937.95466809473578</v>
      </c>
      <c r="AP144" s="327">
        <f t="shared" si="119"/>
        <v>4576</v>
      </c>
      <c r="AQ144" s="212">
        <v>740</v>
      </c>
      <c r="AR144" s="216">
        <v>411</v>
      </c>
      <c r="AS144" s="37">
        <v>176.07040298694903</v>
      </c>
      <c r="AT144" s="327">
        <v>257.1965463482976</v>
      </c>
      <c r="AU144" s="212">
        <v>62</v>
      </c>
      <c r="AV144" s="213">
        <v>294</v>
      </c>
      <c r="AW144" s="212">
        <v>1993</v>
      </c>
      <c r="AX144" s="212">
        <f t="shared" si="120"/>
        <v>1056.7460769026557</v>
      </c>
      <c r="AY144" s="37">
        <v>197.95466809473581</v>
      </c>
      <c r="AZ144" s="37">
        <v>55.246788297328408</v>
      </c>
      <c r="BA144" s="217">
        <v>78.596641495227232</v>
      </c>
      <c r="BB144" s="218">
        <v>9.7460769026555774</v>
      </c>
      <c r="BC144" s="212">
        <f t="shared" si="121"/>
        <v>4005.7460769026557</v>
      </c>
      <c r="BD144" s="37">
        <v>1617.5946478443573</v>
      </c>
      <c r="BE144" s="213">
        <v>753</v>
      </c>
      <c r="BF144" s="37">
        <v>484.86345198800319</v>
      </c>
      <c r="BG144" s="37">
        <v>785.53192106710264</v>
      </c>
      <c r="BH144" s="212">
        <v>2949</v>
      </c>
      <c r="BI144" s="214">
        <f t="shared" si="122"/>
        <v>864.12856256232988</v>
      </c>
      <c r="BJ144" s="212">
        <v>328</v>
      </c>
      <c r="BK144" s="215"/>
    </row>
    <row r="145" spans="1:179" x14ac:dyDescent="0.25">
      <c r="A145" s="85"/>
      <c r="B145" s="96">
        <v>1879</v>
      </c>
      <c r="C145" s="208">
        <v>8</v>
      </c>
      <c r="D145" s="208">
        <v>642</v>
      </c>
      <c r="E145" s="209">
        <v>3409</v>
      </c>
      <c r="F145" s="302">
        <f t="shared" si="102"/>
        <v>3310.5990247230993</v>
      </c>
      <c r="G145" s="362">
        <f t="shared" si="123"/>
        <v>0.97113494418395407</v>
      </c>
      <c r="H145" s="210">
        <f>(E145-F145)/D145</f>
        <v>0.15327254716028144</v>
      </c>
      <c r="I145" s="308">
        <f t="shared" si="103"/>
        <v>2150.4838374666397</v>
      </c>
      <c r="J145" s="372">
        <f t="shared" si="124"/>
        <v>0.6308254143345966</v>
      </c>
      <c r="K145" s="312">
        <f t="shared" si="104"/>
        <v>2093.7525714261537</v>
      </c>
      <c r="L145" s="380">
        <f t="shared" si="125"/>
        <v>0.61418379918631671</v>
      </c>
      <c r="M145" s="314">
        <f t="shared" si="105"/>
        <v>3342.696690548376</v>
      </c>
      <c r="N145" s="383">
        <f t="shared" si="126"/>
        <v>0.98055051057447229</v>
      </c>
      <c r="O145" s="342">
        <f t="shared" si="106"/>
        <v>2055.2305198956537</v>
      </c>
      <c r="P145" s="391">
        <f t="shared" si="127"/>
        <v>0.60288369606795356</v>
      </c>
      <c r="Q145" s="343">
        <f t="shared" si="107"/>
        <v>2065.8158213697116</v>
      </c>
      <c r="R145" s="398">
        <f t="shared" si="128"/>
        <v>0.60598880063646565</v>
      </c>
      <c r="S145" s="288">
        <f t="shared" si="108"/>
        <v>2.5856805149305981E-2</v>
      </c>
      <c r="T145" s="288">
        <f t="shared" si="109"/>
        <v>8.0346023106631401E-2</v>
      </c>
      <c r="U145" s="288">
        <v>0.255</v>
      </c>
      <c r="V145" s="322">
        <f t="shared" si="100"/>
        <v>0.2725420344738908</v>
      </c>
      <c r="W145" s="282">
        <f t="shared" si="110"/>
        <v>2.059765640838503E-2</v>
      </c>
      <c r="X145" s="288">
        <f t="shared" si="111"/>
        <v>0.53886831082478392</v>
      </c>
      <c r="Y145" s="288">
        <f t="shared" si="112"/>
        <v>0.11537665700291722</v>
      </c>
      <c r="Z145" s="288">
        <f t="shared" si="129"/>
        <v>1.5569882009487897E-2</v>
      </c>
      <c r="AA145" s="288">
        <f t="shared" si="113"/>
        <v>7.3075469320902104E-3</v>
      </c>
      <c r="AB145" s="288">
        <f t="shared" si="114"/>
        <v>7.472732433199529E-2</v>
      </c>
      <c r="AC145" s="288">
        <v>0.27100000000000002</v>
      </c>
      <c r="AD145" s="288">
        <v>0.59899999999999998</v>
      </c>
      <c r="AE145" s="282">
        <f t="shared" si="115"/>
        <v>0.13822324940193811</v>
      </c>
      <c r="AF145" s="282">
        <f t="shared" si="116"/>
        <v>0.42950737054302635</v>
      </c>
      <c r="AG145" s="288">
        <v>0.32900000000000001</v>
      </c>
      <c r="AH145" s="288">
        <f t="shared" si="117"/>
        <v>0.32181810809714956</v>
      </c>
      <c r="AI145" s="213">
        <v>7937</v>
      </c>
      <c r="AJ145" s="213"/>
      <c r="AK145" s="212">
        <v>6171</v>
      </c>
      <c r="AL145" s="212">
        <v>958</v>
      </c>
      <c r="AM145" s="212">
        <v>24663</v>
      </c>
      <c r="AN145" s="212">
        <v>24155</v>
      </c>
      <c r="AO145" s="212">
        <f t="shared" si="118"/>
        <v>637.70638539733341</v>
      </c>
      <c r="AP145" s="327">
        <f t="shared" si="119"/>
        <v>4838</v>
      </c>
      <c r="AQ145" s="212">
        <v>508</v>
      </c>
      <c r="AR145" s="216">
        <v>384</v>
      </c>
      <c r="AS145" s="37">
        <v>175.56765109793545</v>
      </c>
      <c r="AT145" s="327">
        <v>229.00903866285296</v>
      </c>
      <c r="AU145" s="212">
        <v>58</v>
      </c>
      <c r="AV145" s="213">
        <v>363</v>
      </c>
      <c r="AW145" s="212">
        <v>1843</v>
      </c>
      <c r="AX145" s="212">
        <f t="shared" si="120"/>
        <v>1149.9977830163093</v>
      </c>
      <c r="AY145" s="37">
        <v>129.70638539733338</v>
      </c>
      <c r="AZ145" s="37">
        <v>50.032520782766667</v>
      </c>
      <c r="BA145" s="217">
        <v>83.513842519693881</v>
      </c>
      <c r="BB145" s="218">
        <v>10.997783016309366</v>
      </c>
      <c r="BC145" s="212">
        <f t="shared" si="121"/>
        <v>4276.9977830163098</v>
      </c>
      <c r="BD145" s="37">
        <v>1287.9108328978575</v>
      </c>
      <c r="BE145" s="213">
        <v>776</v>
      </c>
      <c r="BF145" s="37">
        <v>477.64398996148515</v>
      </c>
      <c r="BG145" s="37">
        <v>832.23068411246004</v>
      </c>
      <c r="BH145" s="212">
        <v>3127</v>
      </c>
      <c r="BI145" s="214">
        <f t="shared" si="122"/>
        <v>915.74452663215391</v>
      </c>
      <c r="BJ145" s="212">
        <v>317</v>
      </c>
      <c r="BK145" s="215"/>
    </row>
    <row r="146" spans="1:179" x14ac:dyDescent="0.25">
      <c r="A146" s="85"/>
      <c r="B146" s="96">
        <v>1878</v>
      </c>
      <c r="C146" s="208">
        <v>6</v>
      </c>
      <c r="D146" s="208">
        <v>368</v>
      </c>
      <c r="E146" s="209">
        <v>1904</v>
      </c>
      <c r="F146" s="302">
        <f t="shared" si="102"/>
        <v>1916.0664220266447</v>
      </c>
      <c r="G146" s="363">
        <f t="shared" si="123"/>
        <v>1.0063374065265991</v>
      </c>
      <c r="H146" s="210">
        <f>(F146-E146)/D146</f>
        <v>3.2789190289795267E-2</v>
      </c>
      <c r="I146" s="308">
        <f t="shared" si="103"/>
        <v>1256.8926978520608</v>
      </c>
      <c r="J146" s="372">
        <f t="shared" si="124"/>
        <v>0.66013271946011598</v>
      </c>
      <c r="K146" s="312">
        <f t="shared" si="104"/>
        <v>1216.287578727274</v>
      </c>
      <c r="L146" s="380">
        <f t="shared" si="125"/>
        <v>0.63880650143239182</v>
      </c>
      <c r="M146" s="314">
        <f t="shared" si="105"/>
        <v>1932.8827983027436</v>
      </c>
      <c r="N146" s="382">
        <f t="shared" si="126"/>
        <v>1.0151695369237099</v>
      </c>
      <c r="O146" s="342">
        <f t="shared" si="106"/>
        <v>1192.7364859446368</v>
      </c>
      <c r="P146" s="391">
        <f t="shared" si="127"/>
        <v>0.62643723001293949</v>
      </c>
      <c r="Q146" s="343">
        <f t="shared" si="107"/>
        <v>1211.8973814467183</v>
      </c>
      <c r="R146" s="398">
        <f t="shared" si="128"/>
        <v>0.63650072554974702</v>
      </c>
      <c r="S146" s="288">
        <f t="shared" si="108"/>
        <v>3.5244352419035951E-2</v>
      </c>
      <c r="T146" s="288">
        <f t="shared" si="109"/>
        <v>0.11341669852650026</v>
      </c>
      <c r="U146" s="288">
        <v>0.25900000000000001</v>
      </c>
      <c r="V146" s="322">
        <f t="shared" si="100"/>
        <v>0.27775031867929501</v>
      </c>
      <c r="W146" s="282">
        <f t="shared" si="110"/>
        <v>2.5985151342090233E-2</v>
      </c>
      <c r="X146" s="288">
        <f t="shared" si="111"/>
        <v>0.56609183610029945</v>
      </c>
      <c r="Y146" s="288">
        <f t="shared" si="112"/>
        <v>0.13191117883130837</v>
      </c>
      <c r="Z146" s="288">
        <f t="shared" si="129"/>
        <v>1.6633352370074243E-2</v>
      </c>
      <c r="AA146" s="288">
        <f t="shared" si="113"/>
        <v>5.2837123822651044E-3</v>
      </c>
      <c r="AB146" s="288">
        <f t="shared" si="114"/>
        <v>7.7170188463735009E-2</v>
      </c>
      <c r="AC146" s="288">
        <v>0.27900000000000003</v>
      </c>
      <c r="AD146" s="288">
        <v>0.59799999999999998</v>
      </c>
      <c r="AE146" s="282">
        <f t="shared" si="115"/>
        <v>0.13592233009708737</v>
      </c>
      <c r="AF146" s="282">
        <f t="shared" si="116"/>
        <v>0.4373994946014243</v>
      </c>
      <c r="AG146" s="288">
        <v>0.31900000000000001</v>
      </c>
      <c r="AH146" s="288">
        <f t="shared" si="117"/>
        <v>0.31075099942889778</v>
      </c>
      <c r="AI146" s="213">
        <v>4353</v>
      </c>
      <c r="AJ146" s="213"/>
      <c r="AK146" s="212">
        <v>3539</v>
      </c>
      <c r="AL146" s="212">
        <v>481</v>
      </c>
      <c r="AM146" s="212">
        <v>14008</v>
      </c>
      <c r="AN146" s="212">
        <v>13644</v>
      </c>
      <c r="AO146" s="212">
        <f t="shared" si="118"/>
        <v>493.70288868585561</v>
      </c>
      <c r="AP146" s="327">
        <f t="shared" si="119"/>
        <v>2903</v>
      </c>
      <c r="AQ146" s="212">
        <v>364</v>
      </c>
      <c r="AR146" s="216">
        <v>233</v>
      </c>
      <c r="AS146" s="37">
        <v>118.85136232645365</v>
      </c>
      <c r="AT146" s="327">
        <v>134.4133125668107</v>
      </c>
      <c r="AU146" s="212">
        <v>23</v>
      </c>
      <c r="AV146" s="213">
        <v>236</v>
      </c>
      <c r="AW146" s="212">
        <v>1081</v>
      </c>
      <c r="AX146" s="212">
        <f t="shared" si="120"/>
        <v>686.19776254460362</v>
      </c>
      <c r="AY146" s="37">
        <v>129.70288868585561</v>
      </c>
      <c r="AZ146" s="37">
        <v>29.792633306930952</v>
      </c>
      <c r="BA146" s="217">
        <v>44.854632770937023</v>
      </c>
      <c r="BB146" s="218">
        <v>7.1977625446036733</v>
      </c>
      <c r="BC146" s="212">
        <f t="shared" si="121"/>
        <v>2464.1977625446034</v>
      </c>
      <c r="BD146" s="37">
        <v>884.49625462913036</v>
      </c>
      <c r="BE146" s="213">
        <v>443</v>
      </c>
      <c r="BF146" s="37">
        <v>313.49613062498628</v>
      </c>
      <c r="BG146" s="37">
        <v>529.35472868174838</v>
      </c>
      <c r="BH146" s="212">
        <v>1778</v>
      </c>
      <c r="BI146" s="214">
        <f t="shared" si="122"/>
        <v>574.20936145268536</v>
      </c>
      <c r="BJ146" s="212">
        <v>132</v>
      </c>
      <c r="BK146" s="215"/>
    </row>
    <row r="147" spans="1:179" x14ac:dyDescent="0.25">
      <c r="A147" s="85"/>
      <c r="B147" s="96">
        <v>1877</v>
      </c>
      <c r="C147" s="208">
        <v>6</v>
      </c>
      <c r="D147" s="208">
        <v>360</v>
      </c>
      <c r="E147" s="209">
        <v>2040</v>
      </c>
      <c r="F147" s="302">
        <f t="shared" si="102"/>
        <v>2123.8651996968847</v>
      </c>
      <c r="G147" s="364">
        <f t="shared" si="123"/>
        <v>1.0411103920082767</v>
      </c>
      <c r="H147" s="210">
        <f>(F147-E147)/D147</f>
        <v>0.23295888804690196</v>
      </c>
      <c r="I147" s="308">
        <f t="shared" si="103"/>
        <v>1384.2859912203073</v>
      </c>
      <c r="J147" s="372">
        <f t="shared" si="124"/>
        <v>0.67857156432368004</v>
      </c>
      <c r="K147" s="312">
        <f t="shared" si="104"/>
        <v>1327.6951796407782</v>
      </c>
      <c r="L147" s="380">
        <f t="shared" si="125"/>
        <v>0.65083097041214621</v>
      </c>
      <c r="M147" s="314">
        <f t="shared" si="105"/>
        <v>2160.4321011256798</v>
      </c>
      <c r="N147" s="384">
        <f t="shared" si="126"/>
        <v>1.0590353436890587</v>
      </c>
      <c r="O147" s="342">
        <f t="shared" si="106"/>
        <v>1344.8117330537759</v>
      </c>
      <c r="P147" s="391">
        <f t="shared" si="127"/>
        <v>0.65922143777145881</v>
      </c>
      <c r="Q147" s="343">
        <f t="shared" si="107"/>
        <v>1358.3145448791342</v>
      </c>
      <c r="R147" s="398">
        <f t="shared" si="128"/>
        <v>0.66584046317604617</v>
      </c>
      <c r="S147" s="288">
        <f t="shared" si="108"/>
        <v>3.297300900340025E-2</v>
      </c>
      <c r="T147" s="288">
        <f t="shared" si="109"/>
        <v>0.10009051173215866</v>
      </c>
      <c r="U147" s="288">
        <v>0.27100000000000002</v>
      </c>
      <c r="V147" s="322">
        <f t="shared" si="100"/>
        <v>0.28237820138396208</v>
      </c>
      <c r="W147" s="282">
        <f t="shared" si="110"/>
        <v>2.4621752783328576E-2</v>
      </c>
      <c r="X147" s="288">
        <f t="shared" si="111"/>
        <v>0.52504880255256847</v>
      </c>
      <c r="Y147" s="288">
        <f t="shared" si="112"/>
        <v>9.7900130271074234E-2</v>
      </c>
      <c r="Z147" s="288">
        <f t="shared" si="129"/>
        <v>1.4987153868113046E-2</v>
      </c>
      <c r="AA147" s="288">
        <f t="shared" si="113"/>
        <v>5.1993067590987872E-3</v>
      </c>
      <c r="AB147" s="288">
        <f t="shared" si="114"/>
        <v>5.1812731944047959E-2</v>
      </c>
      <c r="AC147" s="288">
        <v>0.28899999999999998</v>
      </c>
      <c r="AD147" s="288">
        <v>0.627</v>
      </c>
      <c r="AE147" s="282">
        <f t="shared" si="115"/>
        <v>0.14558949471881244</v>
      </c>
      <c r="AF147" s="282">
        <f t="shared" si="116"/>
        <v>0.44194107452339687</v>
      </c>
      <c r="AG147" s="288">
        <v>0.33800000000000002</v>
      </c>
      <c r="AH147" s="288">
        <f t="shared" si="117"/>
        <v>0.32943191550099915</v>
      </c>
      <c r="AI147" s="213">
        <v>4616</v>
      </c>
      <c r="AJ147" s="213"/>
      <c r="AK147" s="212">
        <v>3705</v>
      </c>
      <c r="AL147" s="212">
        <v>431</v>
      </c>
      <c r="AM147" s="212">
        <v>14012</v>
      </c>
      <c r="AN147" s="212">
        <v>13667</v>
      </c>
      <c r="AO147" s="212">
        <f t="shared" si="118"/>
        <v>462.01780215564435</v>
      </c>
      <c r="AP147" s="327">
        <f t="shared" si="119"/>
        <v>3046</v>
      </c>
      <c r="AQ147" s="212">
        <v>345</v>
      </c>
      <c r="AR147" s="216">
        <v>210</v>
      </c>
      <c r="AS147" s="37">
        <v>118.70878332347729</v>
      </c>
      <c r="AT147" s="327">
        <v>110.03060212663497</v>
      </c>
      <c r="AU147" s="212">
        <v>24</v>
      </c>
      <c r="AV147" s="213">
        <v>202</v>
      </c>
      <c r="AW147" s="212">
        <v>726</v>
      </c>
      <c r="AX147" s="212">
        <f t="shared" si="120"/>
        <v>565.62527258265595</v>
      </c>
      <c r="AY147" s="37">
        <v>117.01780215564435</v>
      </c>
      <c r="AZ147" s="37">
        <v>33.401608791772261</v>
      </c>
      <c r="BA147" s="217">
        <v>56.822231333997038</v>
      </c>
      <c r="BB147" s="218">
        <v>4.6252725826560184</v>
      </c>
      <c r="BC147" s="212">
        <f t="shared" si="121"/>
        <v>2423.6252725826562</v>
      </c>
      <c r="BD147" s="37">
        <v>769.66406857854633</v>
      </c>
      <c r="BE147" s="213">
        <v>359</v>
      </c>
      <c r="BF147" s="37">
        <v>281.48259874087239</v>
      </c>
      <c r="BG147" s="37">
        <v>395.08476999728163</v>
      </c>
      <c r="BH147" s="212">
        <v>1858</v>
      </c>
      <c r="BI147" s="214">
        <f t="shared" si="122"/>
        <v>451.90700133127865</v>
      </c>
      <c r="BJ147" s="212">
        <v>204</v>
      </c>
      <c r="BK147" s="215"/>
    </row>
    <row r="148" spans="1:179" s="46" customFormat="1" x14ac:dyDescent="0.25">
      <c r="A148" s="85"/>
      <c r="B148" s="96">
        <v>1876</v>
      </c>
      <c r="C148" s="208">
        <v>8</v>
      </c>
      <c r="D148" s="208">
        <v>520</v>
      </c>
      <c r="E148" s="209">
        <v>3066</v>
      </c>
      <c r="F148" s="302">
        <f t="shared" si="102"/>
        <v>3012.9106649216624</v>
      </c>
      <c r="G148" s="363">
        <f t="shared" si="123"/>
        <v>0.98268449606055519</v>
      </c>
      <c r="H148" s="210">
        <f>(E148-F148)/D148</f>
        <v>0.10209487515064929</v>
      </c>
      <c r="I148" s="308">
        <f t="shared" si="103"/>
        <v>1779.7149925581255</v>
      </c>
      <c r="J148" s="372">
        <f t="shared" si="124"/>
        <v>0.58046803410245451</v>
      </c>
      <c r="K148" s="312">
        <f t="shared" si="104"/>
        <v>1717.7514513633068</v>
      </c>
      <c r="L148" s="380">
        <f t="shared" si="125"/>
        <v>0.5602581380832703</v>
      </c>
      <c r="M148" s="314">
        <f t="shared" si="105"/>
        <v>3055.7475408520527</v>
      </c>
      <c r="N148" s="382">
        <f t="shared" si="126"/>
        <v>0.9966560798604216</v>
      </c>
      <c r="O148" s="342">
        <f t="shared" si="106"/>
        <v>1731.5930957494907</v>
      </c>
      <c r="P148" s="391">
        <f t="shared" si="127"/>
        <v>0.56477269920074713</v>
      </c>
      <c r="Q148" s="343">
        <f t="shared" si="107"/>
        <v>1735.6428581813536</v>
      </c>
      <c r="R148" s="398">
        <f t="shared" si="128"/>
        <v>0.56609356105066977</v>
      </c>
      <c r="S148" s="288">
        <f t="shared" si="108"/>
        <v>2.4591228942487834E-2</v>
      </c>
      <c r="T148" s="288">
        <f t="shared" si="109"/>
        <v>7.7957968460634366E-2</v>
      </c>
      <c r="U148" s="288">
        <v>0.26500000000000001</v>
      </c>
      <c r="V148" s="322">
        <f t="shared" si="100"/>
        <v>0.26976208569168447</v>
      </c>
      <c r="W148" s="282">
        <f t="shared" si="110"/>
        <v>1.6424695703182286E-2</v>
      </c>
      <c r="X148" s="288">
        <f t="shared" si="111"/>
        <v>0.5845650171086042</v>
      </c>
      <c r="Y148" s="288">
        <f t="shared" si="112"/>
        <v>0.12185720479255317</v>
      </c>
      <c r="Z148" s="288">
        <f t="shared" si="129"/>
        <v>1.3393948281761743E-2</v>
      </c>
      <c r="AA148" s="288">
        <f t="shared" si="113"/>
        <v>6.1986672865333957E-3</v>
      </c>
      <c r="AB148" s="288">
        <f t="shared" si="114"/>
        <v>2.8792100503495135E-2</v>
      </c>
      <c r="AC148" s="288">
        <v>0.27700000000000002</v>
      </c>
      <c r="AD148" s="288">
        <v>0.59799999999999998</v>
      </c>
      <c r="AE148" s="282">
        <f t="shared" si="115"/>
        <v>0.14987534829153834</v>
      </c>
      <c r="AF148" s="282">
        <f t="shared" si="116"/>
        <v>0.47512784751278475</v>
      </c>
      <c r="AG148" s="288">
        <v>0.32100000000000001</v>
      </c>
      <c r="AH148" s="288">
        <f t="shared" si="117"/>
        <v>0.31544214694236694</v>
      </c>
      <c r="AI148" s="213">
        <v>6453</v>
      </c>
      <c r="AJ148" s="213"/>
      <c r="AK148" s="212">
        <v>5338</v>
      </c>
      <c r="AL148" s="212">
        <v>633</v>
      </c>
      <c r="AM148" s="212">
        <v>20457</v>
      </c>
      <c r="AN148" s="212">
        <v>20121</v>
      </c>
      <c r="AO148" s="212">
        <f t="shared" si="118"/>
        <v>503.06277047647359</v>
      </c>
      <c r="AP148" s="327">
        <f t="shared" si="119"/>
        <v>4484</v>
      </c>
      <c r="AQ148" s="212">
        <v>336</v>
      </c>
      <c r="AR148" s="216">
        <v>274</v>
      </c>
      <c r="AS148" s="37">
        <v>147.52786921721875</v>
      </c>
      <c r="AT148" s="327">
        <v>155.71863319663473</v>
      </c>
      <c r="AU148" s="212">
        <v>40</v>
      </c>
      <c r="AV148" s="213">
        <v>187</v>
      </c>
      <c r="AW148" s="212">
        <v>589</v>
      </c>
      <c r="AX148" s="212">
        <f t="shared" si="120"/>
        <v>648.19805540182256</v>
      </c>
      <c r="AY148" s="37">
        <v>167.06277047647362</v>
      </c>
      <c r="AZ148" s="37">
        <v>48.286738745769945</v>
      </c>
      <c r="BA148" s="217">
        <v>88.709260105535719</v>
      </c>
      <c r="BB148" s="218">
        <v>8.1980554018225789</v>
      </c>
      <c r="BC148" s="212">
        <f t="shared" si="121"/>
        <v>3772.1980554018228</v>
      </c>
      <c r="BD148" s="37">
        <v>945.81514901627452</v>
      </c>
      <c r="BE148" s="213">
        <v>453</v>
      </c>
      <c r="BF148" s="37">
        <v>413.91172326464022</v>
      </c>
      <c r="BG148" s="37">
        <v>697.63528242080997</v>
      </c>
      <c r="BH148" s="212">
        <v>3124</v>
      </c>
      <c r="BI148" s="214">
        <f t="shared" si="122"/>
        <v>786.34454252634566</v>
      </c>
      <c r="BJ148" s="212">
        <v>181</v>
      </c>
      <c r="BK148" s="215"/>
      <c r="BL148" s="47"/>
      <c r="BM148" s="47"/>
      <c r="BN148" s="47"/>
      <c r="BO148" s="47"/>
      <c r="BP148" s="47"/>
      <c r="BQ148" s="47"/>
      <c r="BR148" s="47"/>
      <c r="BS148" s="47"/>
      <c r="BT148" s="47"/>
      <c r="BU148" s="47"/>
      <c r="BV148" s="47"/>
      <c r="BW148" s="47"/>
      <c r="BX148" s="47"/>
      <c r="BY148" s="47"/>
      <c r="BZ148" s="47"/>
      <c r="CA148" s="47"/>
      <c r="CB148" s="47"/>
      <c r="CC148" s="47"/>
      <c r="CD148" s="47"/>
      <c r="CE148" s="47"/>
      <c r="CF148" s="47"/>
      <c r="CG148" s="47"/>
      <c r="CH148" s="47"/>
      <c r="CI148" s="47"/>
      <c r="CJ148" s="47"/>
      <c r="CK148" s="47"/>
      <c r="CL148" s="47"/>
      <c r="CM148" s="47"/>
      <c r="CN148" s="47"/>
      <c r="CO148" s="47"/>
      <c r="CP148" s="47"/>
      <c r="CQ148" s="47"/>
      <c r="CR148" s="47"/>
      <c r="CS148" s="47"/>
      <c r="CT148" s="47"/>
      <c r="CU148" s="47"/>
      <c r="CV148" s="47"/>
      <c r="CW148" s="47"/>
      <c r="CX148" s="47"/>
      <c r="CY148" s="47"/>
      <c r="CZ148" s="47"/>
      <c r="DA148" s="47"/>
      <c r="DB148" s="47"/>
      <c r="DC148" s="47"/>
      <c r="DD148" s="47"/>
      <c r="DE148" s="47"/>
      <c r="DF148" s="47"/>
      <c r="DG148" s="47"/>
      <c r="DH148" s="47"/>
      <c r="DI148" s="47"/>
      <c r="DJ148" s="47"/>
      <c r="DK148" s="47"/>
      <c r="DL148" s="47"/>
      <c r="DM148" s="47"/>
      <c r="DN148" s="47"/>
      <c r="DO148" s="47"/>
      <c r="DP148" s="47"/>
      <c r="DQ148" s="47"/>
      <c r="DR148" s="47"/>
      <c r="DS148" s="47"/>
      <c r="DT148" s="47"/>
      <c r="DU148" s="47"/>
      <c r="DV148" s="47"/>
      <c r="DW148" s="47"/>
      <c r="DX148" s="47"/>
      <c r="DY148" s="47"/>
      <c r="DZ148" s="47"/>
      <c r="EA148" s="47"/>
      <c r="EB148" s="47"/>
      <c r="EC148" s="47"/>
      <c r="ED148" s="47"/>
      <c r="EE148" s="47"/>
      <c r="EF148" s="47"/>
      <c r="EG148" s="47"/>
      <c r="EH148" s="47"/>
      <c r="EI148" s="47"/>
      <c r="EJ148" s="47"/>
      <c r="EK148" s="47"/>
      <c r="EL148" s="47"/>
      <c r="EM148" s="47"/>
      <c r="EN148" s="47"/>
      <c r="EO148" s="47"/>
      <c r="EP148" s="47"/>
      <c r="EQ148" s="47"/>
      <c r="ER148" s="47"/>
      <c r="ES148" s="47"/>
      <c r="ET148" s="47"/>
      <c r="EU148" s="47"/>
      <c r="EV148" s="47"/>
      <c r="EW148" s="47"/>
      <c r="EX148" s="47"/>
      <c r="EY148" s="47"/>
      <c r="EZ148" s="47"/>
      <c r="FA148" s="47"/>
      <c r="FB148" s="47"/>
      <c r="FC148" s="47"/>
      <c r="FD148" s="47"/>
      <c r="FE148" s="47"/>
      <c r="FF148" s="47"/>
      <c r="FG148" s="47"/>
      <c r="FH148" s="47"/>
      <c r="FI148" s="47"/>
      <c r="FJ148" s="47"/>
      <c r="FK148" s="47"/>
      <c r="FL148" s="47"/>
      <c r="FM148" s="47"/>
      <c r="FN148" s="47"/>
      <c r="FO148" s="47"/>
      <c r="FP148" s="47"/>
      <c r="FQ148" s="47"/>
      <c r="FR148" s="47"/>
      <c r="FS148" s="47"/>
      <c r="FT148" s="47"/>
      <c r="FU148" s="47"/>
      <c r="FV148" s="47"/>
      <c r="FW148" s="47"/>
    </row>
    <row r="149" spans="1:179" s="14" customFormat="1" ht="15.75" x14ac:dyDescent="0.25">
      <c r="A149" s="85"/>
      <c r="B149" s="86"/>
      <c r="C149" s="331" t="s">
        <v>102</v>
      </c>
      <c r="D149" s="332">
        <f>SUM(D3:D148)</f>
        <v>461704</v>
      </c>
      <c r="E149" s="331">
        <f>SUM(E3:E148)</f>
        <v>2099458</v>
      </c>
      <c r="F149" s="333">
        <f>SUM(F3:F148)</f>
        <v>2099170.1611105339</v>
      </c>
      <c r="G149" s="365">
        <f>F149/E149</f>
        <v>0.99986289847690879</v>
      </c>
      <c r="H149" s="359">
        <f>E149-F149</f>
        <v>287.83888946613297</v>
      </c>
      <c r="I149" s="334">
        <f>SUM(I3:I148)</f>
        <v>2005438.5707299814</v>
      </c>
      <c r="J149" s="373">
        <f>I149/E149</f>
        <v>0.95521728499926239</v>
      </c>
      <c r="K149" s="334">
        <f>SUM(K3:K148)</f>
        <v>1987222.2232693096</v>
      </c>
      <c r="L149" s="381">
        <f>K149/E149</f>
        <v>0.94654059441499172</v>
      </c>
      <c r="M149" s="334">
        <f>SUM(M3:M148)</f>
        <v>2098850.237548599</v>
      </c>
      <c r="N149" s="381">
        <f>M149/E149</f>
        <v>0.99971051459405191</v>
      </c>
      <c r="O149" s="334">
        <f>SUM(O3:O148)</f>
        <v>2007688.1946531036</v>
      </c>
      <c r="P149" s="373">
        <f>O149/E149</f>
        <v>0.95628881104223262</v>
      </c>
      <c r="Q149" s="334">
        <f>SUM(Q3:Q148)</f>
        <v>1998941.5523040304</v>
      </c>
      <c r="R149" s="373">
        <f>Q149/E149</f>
        <v>0.952122667995278</v>
      </c>
      <c r="S149" s="222"/>
      <c r="T149" s="222"/>
      <c r="U149" s="221"/>
      <c r="V149" s="89"/>
      <c r="W149" s="89"/>
      <c r="X149" s="89"/>
      <c r="Y149" s="221"/>
      <c r="Z149" s="221"/>
      <c r="AA149" s="89"/>
      <c r="AB149" s="89"/>
      <c r="AC149" s="223"/>
      <c r="AD149" s="220"/>
      <c r="AE149" s="89"/>
      <c r="AF149" s="89"/>
      <c r="AG149" s="219"/>
      <c r="AH149" s="219"/>
      <c r="AI149" s="224"/>
      <c r="AJ149" s="224"/>
      <c r="AK149" s="85"/>
      <c r="AL149" s="224"/>
      <c r="AM149" s="85"/>
      <c r="AN149" s="224"/>
      <c r="AO149" s="85"/>
      <c r="AP149" s="85"/>
      <c r="AQ149" s="85"/>
      <c r="AR149" s="224"/>
      <c r="AS149" s="85"/>
      <c r="AT149" s="85"/>
      <c r="AU149" s="85"/>
      <c r="AV149" s="85"/>
      <c r="AW149" s="94"/>
      <c r="AX149" s="94"/>
      <c r="AY149" s="85"/>
      <c r="AZ149" s="224"/>
      <c r="BA149" s="225"/>
      <c r="BB149" s="85"/>
      <c r="BC149" s="85"/>
      <c r="BD149" s="224"/>
      <c r="BE149" s="224"/>
      <c r="BF149" s="224"/>
      <c r="BG149" s="224"/>
      <c r="BH149" s="85"/>
      <c r="BI149" s="225"/>
      <c r="BJ149" s="224"/>
      <c r="BK149" s="85"/>
      <c r="BL149" s="13"/>
      <c r="BM149" s="13"/>
      <c r="BN149" s="13"/>
      <c r="BO149" s="13"/>
      <c r="BP149" s="13"/>
      <c r="BQ149" s="13"/>
      <c r="BR149" s="13"/>
      <c r="BS149" s="13"/>
      <c r="BT149" s="13"/>
      <c r="BU149" s="13"/>
      <c r="BV149" s="13"/>
      <c r="BW149" s="13"/>
      <c r="BX149" s="13"/>
      <c r="BY149" s="13"/>
      <c r="BZ149" s="13"/>
      <c r="CA149" s="13"/>
      <c r="CB149" s="13"/>
      <c r="CC149" s="13"/>
      <c r="CD149" s="13"/>
      <c r="CE149" s="13"/>
      <c r="CF149" s="13"/>
      <c r="CG149" s="13"/>
      <c r="CH149" s="13"/>
      <c r="CI149" s="13"/>
      <c r="CJ149" s="13"/>
      <c r="CK149" s="13"/>
      <c r="CL149" s="13"/>
      <c r="CM149" s="13"/>
      <c r="CN149" s="13"/>
      <c r="CO149" s="13"/>
      <c r="CP149" s="13"/>
      <c r="CQ149" s="13"/>
      <c r="CR149" s="13"/>
      <c r="CS149" s="13"/>
      <c r="CT149" s="13"/>
      <c r="CU149" s="13"/>
      <c r="CV149" s="13"/>
      <c r="CW149" s="13"/>
      <c r="CX149" s="13"/>
      <c r="CY149" s="13"/>
      <c r="CZ149" s="13"/>
      <c r="DA149" s="13"/>
      <c r="DB149" s="13"/>
      <c r="DC149" s="13"/>
      <c r="DD149" s="13"/>
      <c r="DE149" s="13"/>
      <c r="DF149" s="13"/>
      <c r="DG149" s="13"/>
      <c r="DH149" s="13"/>
      <c r="DI149" s="13"/>
      <c r="DJ149" s="13"/>
      <c r="DK149" s="13"/>
      <c r="DL149" s="13"/>
      <c r="DM149" s="13"/>
      <c r="DN149" s="13"/>
      <c r="DO149" s="13"/>
      <c r="DP149" s="13"/>
      <c r="DQ149" s="13"/>
      <c r="DR149" s="13"/>
      <c r="DS149" s="13"/>
      <c r="DT149" s="13"/>
      <c r="DU149" s="13"/>
      <c r="DV149" s="13"/>
      <c r="DW149" s="13"/>
      <c r="DX149" s="13"/>
      <c r="DY149" s="13"/>
      <c r="DZ149" s="13"/>
      <c r="EA149" s="13"/>
      <c r="EB149" s="13"/>
      <c r="EC149" s="13"/>
      <c r="ED149" s="13"/>
      <c r="EE149" s="13"/>
      <c r="EF149" s="13"/>
      <c r="EG149" s="13"/>
      <c r="EH149" s="13"/>
      <c r="EI149" s="13"/>
      <c r="EJ149" s="13"/>
      <c r="EK149" s="13"/>
      <c r="EL149" s="13"/>
      <c r="EM149" s="13"/>
      <c r="EN149" s="13"/>
      <c r="EO149" s="13"/>
      <c r="EP149" s="13"/>
      <c r="EQ149" s="13"/>
      <c r="ER149" s="13"/>
      <c r="ES149" s="13"/>
      <c r="ET149" s="13"/>
      <c r="EU149" s="13"/>
      <c r="EV149" s="13"/>
      <c r="EW149" s="13"/>
      <c r="EX149" s="13"/>
      <c r="EY149" s="13"/>
      <c r="EZ149" s="13"/>
      <c r="FA149" s="13"/>
      <c r="FB149" s="13"/>
      <c r="FC149" s="13"/>
      <c r="FD149" s="13"/>
      <c r="FE149" s="13"/>
      <c r="FF149" s="13"/>
      <c r="FG149" s="13"/>
      <c r="FH149" s="13"/>
      <c r="FI149" s="13"/>
      <c r="FJ149" s="13"/>
      <c r="FK149" s="13"/>
      <c r="FL149" s="13"/>
      <c r="FM149" s="13"/>
      <c r="FN149" s="13"/>
      <c r="FO149" s="13"/>
      <c r="FP149" s="13"/>
      <c r="FQ149" s="13"/>
      <c r="FR149" s="13"/>
      <c r="FS149" s="13"/>
      <c r="FT149" s="13"/>
      <c r="FU149" s="13"/>
      <c r="FV149" s="13"/>
      <c r="FW149" s="13"/>
    </row>
    <row r="150" spans="1:179" s="13" customFormat="1" x14ac:dyDescent="0.25">
      <c r="A150" s="85"/>
      <c r="B150" s="86"/>
      <c r="C150" s="85"/>
      <c r="D150" s="85"/>
      <c r="E150" s="87"/>
      <c r="F150" s="303"/>
      <c r="G150" s="366"/>
      <c r="H150" s="88"/>
      <c r="I150" s="309"/>
      <c r="J150" s="374"/>
      <c r="K150" s="309"/>
      <c r="L150" s="374"/>
      <c r="M150" s="315"/>
      <c r="N150" s="385"/>
      <c r="O150" s="319"/>
      <c r="P150" s="392"/>
      <c r="Q150" s="319"/>
      <c r="R150" s="392"/>
      <c r="S150" s="91"/>
      <c r="T150" s="91"/>
      <c r="U150" s="221"/>
      <c r="V150" s="90"/>
      <c r="W150" s="92"/>
      <c r="X150" s="89"/>
      <c r="Y150" s="221"/>
      <c r="Z150" s="221"/>
      <c r="AA150" s="89"/>
      <c r="AB150" s="90"/>
      <c r="AC150" s="223"/>
      <c r="AD150" s="226"/>
      <c r="AE150" s="92"/>
      <c r="AF150" s="92"/>
      <c r="AG150" s="226"/>
      <c r="AH150" s="323"/>
      <c r="AI150" s="85"/>
      <c r="AJ150" s="85"/>
      <c r="AK150" s="85"/>
      <c r="AL150" s="85"/>
      <c r="AM150" s="85"/>
      <c r="AN150" s="85"/>
      <c r="AO150" s="85"/>
      <c r="AP150" s="85"/>
      <c r="AQ150" s="85"/>
      <c r="AR150" s="85"/>
      <c r="AS150" s="85"/>
      <c r="AT150" s="85"/>
      <c r="AU150" s="85"/>
      <c r="AV150" s="85"/>
      <c r="AW150" s="85"/>
      <c r="AX150" s="85"/>
      <c r="AY150" s="85"/>
      <c r="AZ150" s="85"/>
      <c r="BA150" s="85"/>
      <c r="BB150" s="85"/>
      <c r="BC150" s="85"/>
      <c r="BD150" s="85"/>
      <c r="BE150" s="85"/>
      <c r="BF150" s="85"/>
      <c r="BG150" s="85"/>
      <c r="BH150" s="85"/>
      <c r="BI150" s="85"/>
      <c r="BJ150" s="85"/>
      <c r="BK150" s="85"/>
    </row>
    <row r="151" spans="1:179" s="49" customFormat="1" ht="15.75" x14ac:dyDescent="0.25">
      <c r="A151" s="13"/>
      <c r="B151" s="48"/>
      <c r="E151" s="50"/>
      <c r="F151" s="304"/>
      <c r="G151" s="367"/>
      <c r="H151" s="51"/>
      <c r="I151" s="310"/>
      <c r="J151" s="375"/>
      <c r="K151" s="310"/>
      <c r="L151" s="375"/>
      <c r="M151" s="316"/>
      <c r="N151" s="386"/>
      <c r="O151" s="320"/>
      <c r="P151" s="393"/>
      <c r="Q151" s="320"/>
      <c r="R151" s="393"/>
      <c r="S151" s="229"/>
      <c r="T151" s="229"/>
      <c r="U151" s="228"/>
      <c r="V151" s="52"/>
      <c r="W151" s="52"/>
      <c r="X151" s="52"/>
      <c r="Y151" s="228"/>
      <c r="Z151" s="228"/>
      <c r="AA151" s="52"/>
      <c r="AB151" s="52"/>
      <c r="AC151" s="227"/>
      <c r="AD151" s="227"/>
      <c r="AE151" s="52"/>
      <c r="AF151" s="52"/>
      <c r="AG151" s="227"/>
      <c r="AH151" s="52"/>
      <c r="AI151" s="230"/>
      <c r="AJ151" s="230"/>
      <c r="AL151" s="230"/>
      <c r="AN151" s="230"/>
      <c r="AR151" s="230"/>
      <c r="AZ151" s="230"/>
      <c r="BA151" s="231"/>
      <c r="BD151" s="230"/>
      <c r="BE151" s="230"/>
      <c r="BF151" s="230"/>
      <c r="BG151" s="230"/>
      <c r="BI151" s="231"/>
      <c r="BJ151" s="325"/>
      <c r="BK151" s="13"/>
      <c r="BL151" s="53"/>
      <c r="BM151" s="53"/>
      <c r="BN151" s="53"/>
      <c r="BO151" s="53"/>
      <c r="BP151" s="53"/>
      <c r="BQ151" s="53"/>
      <c r="BR151" s="53"/>
      <c r="BS151" s="53"/>
      <c r="BT151" s="53"/>
      <c r="BU151" s="53"/>
      <c r="BV151" s="53"/>
      <c r="BW151" s="53"/>
      <c r="BX151" s="53"/>
      <c r="BY151" s="53"/>
      <c r="BZ151" s="53"/>
      <c r="CA151" s="53"/>
      <c r="CB151" s="53"/>
      <c r="CC151" s="53"/>
      <c r="CD151" s="53"/>
      <c r="CE151" s="53"/>
      <c r="CF151" s="53"/>
      <c r="CG151" s="53"/>
      <c r="CH151" s="53"/>
      <c r="CI151" s="53"/>
      <c r="CJ151" s="53"/>
      <c r="CK151" s="53"/>
      <c r="CL151" s="53"/>
      <c r="CM151" s="53"/>
      <c r="CN151" s="53"/>
      <c r="CO151" s="53"/>
      <c r="CP151" s="53"/>
      <c r="CQ151" s="53"/>
      <c r="CR151" s="53"/>
      <c r="CS151" s="53"/>
      <c r="CT151" s="53"/>
      <c r="CU151" s="53"/>
      <c r="CV151" s="53"/>
      <c r="CW151" s="53"/>
      <c r="CX151" s="53"/>
      <c r="CY151" s="53"/>
      <c r="CZ151" s="53"/>
      <c r="DA151" s="53"/>
      <c r="DB151" s="53"/>
      <c r="DC151" s="53"/>
      <c r="DD151" s="53"/>
      <c r="DE151" s="53"/>
      <c r="DF151" s="53"/>
      <c r="DG151" s="53"/>
      <c r="DH151" s="53"/>
      <c r="DI151" s="53"/>
      <c r="DJ151" s="53"/>
      <c r="DK151" s="53"/>
      <c r="DL151" s="53"/>
      <c r="DM151" s="53"/>
      <c r="DN151" s="53"/>
      <c r="DO151" s="53"/>
      <c r="DP151" s="53"/>
      <c r="DQ151" s="53"/>
      <c r="DR151" s="53"/>
      <c r="DS151" s="53"/>
      <c r="DT151" s="53"/>
      <c r="DU151" s="53"/>
      <c r="DV151" s="53"/>
      <c r="DW151" s="53"/>
      <c r="DX151" s="53"/>
      <c r="DY151" s="53"/>
      <c r="DZ151" s="53"/>
      <c r="EA151" s="53"/>
      <c r="EB151" s="53"/>
      <c r="EC151" s="53"/>
      <c r="ED151" s="53"/>
      <c r="EE151" s="53"/>
      <c r="EF151" s="53"/>
      <c r="EG151" s="53"/>
      <c r="EH151" s="53"/>
      <c r="EI151" s="53"/>
      <c r="EJ151" s="53"/>
      <c r="EK151" s="53"/>
      <c r="EL151" s="53"/>
      <c r="EM151" s="53"/>
      <c r="EN151" s="53"/>
      <c r="EO151" s="53"/>
      <c r="EP151" s="53"/>
      <c r="EQ151" s="53"/>
      <c r="ER151" s="53"/>
      <c r="ES151" s="53"/>
      <c r="ET151" s="53"/>
      <c r="EU151" s="53"/>
      <c r="EV151" s="53"/>
      <c r="EW151" s="53"/>
      <c r="EX151" s="53"/>
      <c r="EY151" s="53"/>
      <c r="EZ151" s="53"/>
      <c r="FA151" s="53"/>
      <c r="FB151" s="53"/>
      <c r="FC151" s="53"/>
      <c r="FD151" s="53"/>
      <c r="FE151" s="53"/>
      <c r="FF151" s="53"/>
      <c r="FG151" s="53"/>
      <c r="FH151" s="53"/>
      <c r="FI151" s="53"/>
      <c r="FJ151" s="53"/>
      <c r="FK151" s="53"/>
      <c r="FL151" s="53"/>
      <c r="FM151" s="53"/>
      <c r="FN151" s="53"/>
      <c r="FO151" s="53"/>
      <c r="FP151" s="53"/>
      <c r="FQ151" s="53"/>
      <c r="FR151" s="53"/>
      <c r="FS151" s="53"/>
      <c r="FT151" s="53"/>
      <c r="FU151" s="53"/>
      <c r="FV151" s="53"/>
      <c r="FW151" s="53"/>
    </row>
    <row r="152" spans="1:179" s="49" customFormat="1" ht="15.75" x14ac:dyDescent="0.25">
      <c r="A152" s="13"/>
      <c r="B152" s="493" t="s">
        <v>205</v>
      </c>
      <c r="C152" s="493"/>
      <c r="D152" s="493"/>
      <c r="E152" s="493"/>
      <c r="F152" s="493"/>
      <c r="G152" s="494"/>
      <c r="H152" s="51"/>
      <c r="I152" s="310"/>
      <c r="J152" s="375"/>
      <c r="K152" s="310"/>
      <c r="L152" s="375"/>
      <c r="M152" s="316"/>
      <c r="N152" s="386"/>
      <c r="O152" s="320"/>
      <c r="P152" s="393"/>
      <c r="Q152" s="320"/>
      <c r="R152" s="393"/>
      <c r="S152" s="229"/>
      <c r="T152" s="229"/>
      <c r="U152" s="228"/>
      <c r="V152" s="52"/>
      <c r="W152" s="52"/>
      <c r="X152" s="52"/>
      <c r="Y152" s="228"/>
      <c r="Z152" s="228"/>
      <c r="AA152" s="52"/>
      <c r="AB152" s="52"/>
      <c r="AC152" s="227"/>
      <c r="AD152" s="227"/>
      <c r="AE152" s="52"/>
      <c r="AF152" s="52"/>
      <c r="AG152" s="227"/>
      <c r="AH152" s="52"/>
      <c r="AI152" s="230"/>
      <c r="AJ152" s="230"/>
      <c r="AL152" s="230"/>
      <c r="AN152" s="230"/>
      <c r="AR152" s="230"/>
      <c r="AZ152" s="230"/>
      <c r="BA152" s="231"/>
      <c r="BD152" s="230"/>
      <c r="BE152" s="230"/>
      <c r="BF152" s="230"/>
      <c r="BG152" s="230"/>
      <c r="BI152" s="231"/>
      <c r="BJ152" s="325"/>
      <c r="BK152" s="13"/>
      <c r="BL152" s="53"/>
      <c r="BM152" s="53"/>
      <c r="BN152" s="53"/>
      <c r="BO152" s="53"/>
      <c r="BP152" s="53"/>
      <c r="BQ152" s="53"/>
      <c r="BR152" s="53"/>
      <c r="BS152" s="53"/>
      <c r="BT152" s="53"/>
      <c r="BU152" s="53"/>
      <c r="BV152" s="53"/>
      <c r="BW152" s="53"/>
      <c r="BX152" s="53"/>
      <c r="BY152" s="53"/>
      <c r="BZ152" s="53"/>
      <c r="CA152" s="53"/>
      <c r="CB152" s="53"/>
      <c r="CC152" s="53"/>
      <c r="CD152" s="53"/>
      <c r="CE152" s="53"/>
      <c r="CF152" s="53"/>
      <c r="CG152" s="53"/>
      <c r="CH152" s="53"/>
      <c r="CI152" s="53"/>
      <c r="CJ152" s="53"/>
      <c r="CK152" s="53"/>
      <c r="CL152" s="53"/>
      <c r="CM152" s="53"/>
      <c r="CN152" s="53"/>
      <c r="CO152" s="53"/>
      <c r="CP152" s="53"/>
      <c r="CQ152" s="53"/>
      <c r="CR152" s="53"/>
      <c r="CS152" s="53"/>
      <c r="CT152" s="53"/>
      <c r="CU152" s="53"/>
      <c r="CV152" s="53"/>
      <c r="CW152" s="53"/>
      <c r="CX152" s="53"/>
      <c r="CY152" s="53"/>
      <c r="CZ152" s="53"/>
      <c r="DA152" s="53"/>
      <c r="DB152" s="53"/>
      <c r="DC152" s="53"/>
      <c r="DD152" s="53"/>
      <c r="DE152" s="53"/>
      <c r="DF152" s="53"/>
      <c r="DG152" s="53"/>
      <c r="DH152" s="53"/>
      <c r="DI152" s="53"/>
      <c r="DJ152" s="53"/>
      <c r="DK152" s="53"/>
      <c r="DL152" s="53"/>
      <c r="DM152" s="53"/>
      <c r="DN152" s="53"/>
      <c r="DO152" s="53"/>
      <c r="DP152" s="53"/>
      <c r="DQ152" s="53"/>
      <c r="DR152" s="53"/>
      <c r="DS152" s="53"/>
      <c r="DT152" s="53"/>
      <c r="DU152" s="53"/>
      <c r="DV152" s="53"/>
      <c r="DW152" s="53"/>
      <c r="DX152" s="53"/>
      <c r="DY152" s="53"/>
      <c r="DZ152" s="53"/>
      <c r="EA152" s="53"/>
      <c r="EB152" s="53"/>
      <c r="EC152" s="53"/>
      <c r="ED152" s="53"/>
      <c r="EE152" s="53"/>
      <c r="EF152" s="53"/>
      <c r="EG152" s="53"/>
      <c r="EH152" s="53"/>
      <c r="EI152" s="53"/>
      <c r="EJ152" s="53"/>
      <c r="EK152" s="53"/>
      <c r="EL152" s="53"/>
      <c r="EM152" s="53"/>
      <c r="EN152" s="53"/>
      <c r="EO152" s="53"/>
      <c r="EP152" s="53"/>
      <c r="EQ152" s="53"/>
      <c r="ER152" s="53"/>
      <c r="ES152" s="53"/>
      <c r="ET152" s="53"/>
      <c r="EU152" s="53"/>
      <c r="EV152" s="53"/>
      <c r="EW152" s="53"/>
      <c r="EX152" s="53"/>
      <c r="EY152" s="53"/>
      <c r="EZ152" s="53"/>
      <c r="FA152" s="53"/>
      <c r="FB152" s="53"/>
      <c r="FC152" s="53"/>
      <c r="FD152" s="53"/>
      <c r="FE152" s="53"/>
      <c r="FF152" s="53"/>
      <c r="FG152" s="53"/>
      <c r="FH152" s="53"/>
      <c r="FI152" s="53"/>
      <c r="FJ152" s="53"/>
      <c r="FK152" s="53"/>
      <c r="FL152" s="53"/>
      <c r="FM152" s="53"/>
      <c r="FN152" s="53"/>
      <c r="FO152" s="53"/>
      <c r="FP152" s="53"/>
      <c r="FQ152" s="53"/>
      <c r="FR152" s="53"/>
      <c r="FS152" s="53"/>
      <c r="FT152" s="53"/>
      <c r="FU152" s="53"/>
      <c r="FV152" s="53"/>
      <c r="FW152" s="53"/>
    </row>
    <row r="153" spans="1:179" x14ac:dyDescent="0.25">
      <c r="B153" s="491" t="s">
        <v>196</v>
      </c>
      <c r="C153" s="491"/>
      <c r="D153" s="492"/>
      <c r="E153" s="38">
        <v>2569</v>
      </c>
      <c r="F153" s="407">
        <f t="shared" ref="F153:F160" si="130">((((2/3)+((V153+AG153+AD153+AE153+S153+AC153+W153-(1-AA153)-AB153-Y153)/20))*(AY153*3+BD153*4/3+AI153+(AQ153+BH153)*5/6+(AV153+BB153+BE153)*1/6-AR153*3/2-AS153*7/6-BG153-BF153*2/3-AU153*1/2-AW153*1/3)-(((1/3)-((V153+AG153+AD153+AA153+X153+AC153+T153+AF153+W153)/20))*(AR153*17/6+AS153*2+BG153*4/3+BF153*5/6+AW153*1/2+BA153*1/3-AU153*3/2-AY153*1/3-AQ153*1/6))))/2</f>
        <v>2566.5406171580294</v>
      </c>
      <c r="G153" s="408">
        <f>F153/E153</f>
        <v>0.99904266919347195</v>
      </c>
      <c r="I153" s="311">
        <f t="shared" ref="I153:I160" si="131">(((AK153+AQ153+AY153-AZ153*0.5-AU153)*(1.1*(AI153*1.4-AK153*0.6-AU153*3+(AQ153+AY153-AZ153)*0.1+(BD153-BG153-AT153)*0.9)))/((1.1*(AI153*1.4-AK153*0.6-AU153*3+(AQ153+AY153-AZ153)*0.1+(BD153-BG153-AT153)*0.9))+(AM153-AQ153-AS153-BF153-AY153-AK153+BG153+AT153)))+AU153</f>
        <v>2500.4115746759471</v>
      </c>
      <c r="J153" s="402">
        <f>I153/E153</f>
        <v>0.97330150824287553</v>
      </c>
      <c r="K153" s="311">
        <f t="shared" ref="K153:K160" si="132">((AI153+AQ153+AY153)*2+AK153+BD153-(AN153+BG153+AT153-AK153)*0.605)*0.16</f>
        <v>2464.0520000000001</v>
      </c>
      <c r="L153" s="402">
        <f>K153/E153</f>
        <v>0.95914830673413787</v>
      </c>
      <c r="M153" s="317">
        <f t="shared" ref="M153:M160" si="133">((((2/3)+((AH153+W153+AC153+V153-AB153)/20))*(AI153+((AQ153+BH153)*(5/6))+((AV153+BB153+BE153)*(1/6))+(AY153*(19/6))+(BD153*(4/3))-(AS153*(7/6))-(AT153*(11/6))-AU153-(AW153*(1/3))-(BF153*(2/3))-BG153))-(((1/3)-(((AH153+W153)*2+AC153+V153-AB153)/20))*((AS153*(13/6))+(AT153*(8/3))+(AW153*(1/2))+(BA153*(1/3))+((BF153+BG153)*(3/2))-(AQ153*(1/6))-(AU153*(11/3))-(AY153*(5/12)))))/2</f>
        <v>2454.2508845923612</v>
      </c>
      <c r="N153" s="403">
        <f>M153/E153</f>
        <v>0.95533315865798407</v>
      </c>
      <c r="O153" s="405">
        <f t="shared" ref="O153:O160" si="134">((AK153+AQ153-BG153+AY153-AT153)*(AI153+(AQ153-AZ153+AY153)*0.26+(BF153+AS153+BD153)*0.52))/(AN153+AQ153+AY153+AS153+BF153)</f>
        <v>2508.9304831777731</v>
      </c>
      <c r="P153" s="406">
        <f>O153/E153</f>
        <v>0.97661754892089259</v>
      </c>
      <c r="Q153" s="405">
        <f t="shared" ref="Q153:Q160" si="135">AP153*0.5+AL153*0.72+BJ153*1.04+AU153*1.44+(AY153+AQ153-AZ153)*0.34+AZ153*0.25+BD153*0.18-BG153*0.32-(AN153-AK153-AW153)*0.09-AW153*0.098-AT153*0.37+AS153*0.37+BF153*0.04</f>
        <v>2496.9159999999993</v>
      </c>
      <c r="R153" s="406">
        <f>Q153/E153</f>
        <v>0.97194083300895262</v>
      </c>
      <c r="S153" s="295">
        <f t="shared" ref="S153:S160" si="136">AO153/AM153</f>
        <v>9.1512915129151287E-2</v>
      </c>
      <c r="T153" s="295">
        <f t="shared" ref="T153:T160" si="137">AO153/AI153</f>
        <v>0.28253585310280122</v>
      </c>
      <c r="U153" s="295">
        <f>AK153/AN153</f>
        <v>0.26013712047012733</v>
      </c>
      <c r="V153" s="295">
        <f>(AK153-AU153)/(AN153-AW153-AU153+AS153)</f>
        <v>0.30735530050598542</v>
      </c>
      <c r="W153" s="295">
        <f t="shared" ref="W153:W160" si="138">AQ153/AM153</f>
        <v>7.8141957890167132E-2</v>
      </c>
      <c r="X153" s="295">
        <f t="shared" ref="X153:X160" si="139">BC153/AI153</f>
        <v>0.11044095965688246</v>
      </c>
      <c r="Y153" s="295">
        <f t="shared" ref="Y153:Y160" si="140">BI153/AI153</f>
        <v>2.8414421659294999E-2</v>
      </c>
      <c r="Z153" s="295">
        <f>AR153/AM153</f>
        <v>1.8016062513566314E-2</v>
      </c>
      <c r="AA153" s="295">
        <f t="shared" ref="AA153:AA160" si="141">AU153/AI153</f>
        <v>4.4364026269937004E-2</v>
      </c>
      <c r="AB153" s="295">
        <f t="shared" ref="AB153:AB160" si="142">AW153/AM153</f>
        <v>0.17660082483177772</v>
      </c>
      <c r="AC153" s="404">
        <f t="shared" ref="AC153:AC160" si="143">(AK153+AQ153+AY153)/(AN153+AQ153+AY153+AS153)</f>
        <v>0.32668515827939948</v>
      </c>
      <c r="AD153" s="295">
        <f t="shared" ref="AD153:AD160" si="144">AC153+AG153</f>
        <v>0.69206223957224955</v>
      </c>
      <c r="AE153" s="295">
        <f t="shared" ref="AE153:AE160" si="145">E153/AM153</f>
        <v>0.11152593878879966</v>
      </c>
      <c r="AF153" s="295">
        <f t="shared" ref="AF153:AF160" si="146">E153/AI153</f>
        <v>0.34432381718268329</v>
      </c>
      <c r="AG153" s="295">
        <f t="shared" ref="AG153:AG160" si="147">AI153/AN153</f>
        <v>0.36537708129285013</v>
      </c>
      <c r="AH153" s="295">
        <f t="shared" ref="AH153:AH160" si="148">AI153/AM153</f>
        <v>0.32389841545474279</v>
      </c>
      <c r="AI153" s="36">
        <v>7461</v>
      </c>
      <c r="AK153" s="36">
        <v>5312</v>
      </c>
      <c r="AL153" s="36">
        <v>962</v>
      </c>
      <c r="AM153" s="36">
        <v>23035</v>
      </c>
      <c r="AN153" s="36">
        <v>20420</v>
      </c>
      <c r="AO153" s="36">
        <f>AQ153+AY153</f>
        <v>2108</v>
      </c>
      <c r="AP153" s="36">
        <f>AK153-AL153-AU153-BJ153</f>
        <v>3922</v>
      </c>
      <c r="AQ153" s="36">
        <v>1800</v>
      </c>
      <c r="AR153" s="36">
        <v>415</v>
      </c>
      <c r="AS153" s="36">
        <v>185</v>
      </c>
      <c r="AT153" s="36">
        <v>415</v>
      </c>
      <c r="AU153" s="36">
        <v>331</v>
      </c>
      <c r="AV153" s="36">
        <v>266</v>
      </c>
      <c r="AW153" s="36">
        <v>4068</v>
      </c>
      <c r="AX153" s="36">
        <f>AV153+BB153+BE153</f>
        <v>321</v>
      </c>
      <c r="AY153" s="36">
        <v>308</v>
      </c>
      <c r="AZ153" s="36">
        <v>36</v>
      </c>
      <c r="BB153" s="36">
        <v>18</v>
      </c>
      <c r="BC153" s="36">
        <f>AV153+BB153+BE153+BH153</f>
        <v>824</v>
      </c>
      <c r="BD153" s="36">
        <v>470</v>
      </c>
      <c r="BE153" s="36">
        <v>37</v>
      </c>
      <c r="BF153" s="36">
        <v>322</v>
      </c>
      <c r="BG153" s="36">
        <v>212</v>
      </c>
      <c r="BH153" s="36">
        <v>503</v>
      </c>
      <c r="BI153" s="36">
        <f>BA153+BG153</f>
        <v>212</v>
      </c>
      <c r="BJ153" s="202">
        <v>97</v>
      </c>
    </row>
    <row r="154" spans="1:179" x14ac:dyDescent="0.25">
      <c r="B154" s="491" t="s">
        <v>195</v>
      </c>
      <c r="C154" s="491"/>
      <c r="D154" s="492"/>
      <c r="E154" s="38">
        <v>3607</v>
      </c>
      <c r="F154" s="407">
        <f t="shared" si="130"/>
        <v>3563.3136629440928</v>
      </c>
      <c r="G154" s="408">
        <f>F154/E154</f>
        <v>0.98788845659664337</v>
      </c>
      <c r="I154" s="311">
        <f t="shared" si="131"/>
        <v>3741.4138538038069</v>
      </c>
      <c r="J154" s="402">
        <f>I154/E154</f>
        <v>1.0372647224296665</v>
      </c>
      <c r="K154" s="311">
        <f t="shared" si="132"/>
        <v>3702.0520000000001</v>
      </c>
      <c r="L154" s="402">
        <f>K154/E154</f>
        <v>1.0263520931522041</v>
      </c>
      <c r="M154" s="317">
        <f t="shared" si="133"/>
        <v>3418.2921479823062</v>
      </c>
      <c r="N154" s="403">
        <f>M154/E154</f>
        <v>0.94768287995073641</v>
      </c>
      <c r="O154" s="405">
        <f t="shared" si="134"/>
        <v>3740.0917835268306</v>
      </c>
      <c r="P154" s="406">
        <f>O154/E154</f>
        <v>1.0368981933814334</v>
      </c>
      <c r="Q154" s="405">
        <f t="shared" si="135"/>
        <v>3714.76</v>
      </c>
      <c r="R154" s="406">
        <f>Q154/E154</f>
        <v>1.0298752425838649</v>
      </c>
      <c r="S154" s="295">
        <f t="shared" si="136"/>
        <v>9.5265676919793915E-2</v>
      </c>
      <c r="T154" s="295">
        <f t="shared" si="137"/>
        <v>0.27506381480503478</v>
      </c>
      <c r="U154" s="295">
        <f t="shared" ref="U154:U160" si="149">AK154/AN154</f>
        <v>0.25251304017409926</v>
      </c>
      <c r="V154" s="295">
        <f t="shared" ref="V154:V160" si="150">(AK154-AU154)/(AN154-AW154-AU154+AS154)</f>
        <v>0.29949567389996762</v>
      </c>
      <c r="W154" s="295">
        <f t="shared" si="138"/>
        <v>8.6394537085022705E-2</v>
      </c>
      <c r="X154" s="295">
        <f t="shared" si="139"/>
        <v>6.5047090925094628E-2</v>
      </c>
      <c r="Y154" s="295">
        <f t="shared" si="140"/>
        <v>1.6195757415720446E-2</v>
      </c>
      <c r="Z154" s="295">
        <f t="shared" ref="Z154:Z159" si="151">AR154/AM154</f>
        <v>1.8656830167972441E-2</v>
      </c>
      <c r="AA154" s="295">
        <f t="shared" si="141"/>
        <v>7.3673092157380507E-2</v>
      </c>
      <c r="AB154" s="295">
        <f t="shared" si="142"/>
        <v>0.20333506081760813</v>
      </c>
      <c r="AC154" s="404">
        <f t="shared" si="143"/>
        <v>0.32361606450612496</v>
      </c>
      <c r="AD154" s="295">
        <f t="shared" si="144"/>
        <v>0.71606485375618534</v>
      </c>
      <c r="AE154" s="295">
        <f t="shared" si="145"/>
        <v>0.10995945492790293</v>
      </c>
      <c r="AF154" s="295">
        <f t="shared" si="146"/>
        <v>0.31748965760056336</v>
      </c>
      <c r="AG154" s="295">
        <f t="shared" si="147"/>
        <v>0.39244878925006044</v>
      </c>
      <c r="AH154" s="295">
        <f t="shared" si="148"/>
        <v>0.34634027375544918</v>
      </c>
      <c r="AI154" s="36">
        <v>11361</v>
      </c>
      <c r="AK154" s="36">
        <v>7310</v>
      </c>
      <c r="AL154" s="36">
        <v>1308</v>
      </c>
      <c r="AM154" s="36">
        <v>32803</v>
      </c>
      <c r="AN154" s="36">
        <v>28949</v>
      </c>
      <c r="AO154" s="36">
        <f>AQ154+AY154</f>
        <v>3125</v>
      </c>
      <c r="AP154" s="36">
        <f>AK154-AL154-AU154-BJ154</f>
        <v>5049</v>
      </c>
      <c r="AQ154" s="36">
        <v>2834</v>
      </c>
      <c r="AR154" s="36">
        <v>612</v>
      </c>
      <c r="AS154" s="36">
        <v>171</v>
      </c>
      <c r="AT154" s="36">
        <v>612</v>
      </c>
      <c r="AU154" s="36">
        <v>837</v>
      </c>
      <c r="AV154" s="36">
        <v>217</v>
      </c>
      <c r="AW154" s="36">
        <v>6670</v>
      </c>
      <c r="AX154" s="36">
        <f>AV154+BB154+BE154</f>
        <v>271</v>
      </c>
      <c r="AY154" s="36">
        <v>291</v>
      </c>
      <c r="AZ154" s="36">
        <v>190</v>
      </c>
      <c r="BB154" s="36">
        <v>11</v>
      </c>
      <c r="BC154" s="36">
        <f>AV154+BB154+BE154+BH154</f>
        <v>739</v>
      </c>
      <c r="BD154" s="36">
        <v>429</v>
      </c>
      <c r="BE154" s="36">
        <v>43</v>
      </c>
      <c r="BF154" s="36">
        <v>572</v>
      </c>
      <c r="BG154" s="36">
        <v>184</v>
      </c>
      <c r="BH154" s="36">
        <v>468</v>
      </c>
      <c r="BI154" s="36">
        <f>BA154+BG154</f>
        <v>184</v>
      </c>
      <c r="BJ154" s="202">
        <v>116</v>
      </c>
    </row>
    <row r="155" spans="1:179" x14ac:dyDescent="0.25">
      <c r="B155" s="491" t="s">
        <v>194</v>
      </c>
      <c r="C155" s="491"/>
      <c r="D155" s="492"/>
      <c r="E155" s="38">
        <v>3698</v>
      </c>
      <c r="F155" s="407">
        <f t="shared" si="130"/>
        <v>3703.9903898565663</v>
      </c>
      <c r="G155" s="408">
        <f t="shared" ref="G155" si="152">F155/E155</f>
        <v>1.00161989990713</v>
      </c>
      <c r="I155" s="311">
        <f t="shared" si="131"/>
        <v>3774.0391717504326</v>
      </c>
      <c r="J155" s="402">
        <f t="shared" ref="J155" si="153">I155/E155</f>
        <v>1.0205622422256444</v>
      </c>
      <c r="K155" s="311">
        <f t="shared" si="132"/>
        <v>3725.2071999999998</v>
      </c>
      <c r="L155" s="402">
        <f t="shared" ref="L155" si="154">K155/E155</f>
        <v>1.0073572742022714</v>
      </c>
      <c r="M155" s="317">
        <f t="shared" si="133"/>
        <v>3568.8210149030224</v>
      </c>
      <c r="N155" s="403">
        <f t="shared" ref="N155" si="155">M155/E155</f>
        <v>0.96506787855679355</v>
      </c>
      <c r="O155" s="405">
        <f t="shared" si="134"/>
        <v>3758.3845477011323</v>
      </c>
      <c r="P155" s="406">
        <f t="shared" ref="P155" si="156">O155/E155</f>
        <v>1.0163289745000357</v>
      </c>
      <c r="Q155" s="405">
        <f t="shared" si="135"/>
        <v>3761.3640000000005</v>
      </c>
      <c r="R155" s="406">
        <f t="shared" ref="R155" si="157">Q155/E155</f>
        <v>1.0171346673877772</v>
      </c>
      <c r="S155" s="295">
        <f t="shared" si="136"/>
        <v>9.9173553719008267E-2</v>
      </c>
      <c r="T155" s="295">
        <f t="shared" si="137"/>
        <v>0.28865613349902364</v>
      </c>
      <c r="U155" s="295">
        <f t="shared" si="149"/>
        <v>0.25159833217512162</v>
      </c>
      <c r="V155" s="295">
        <f t="shared" si="150"/>
        <v>0.2936580882352941</v>
      </c>
      <c r="W155" s="295">
        <f t="shared" si="138"/>
        <v>8.8743862645238022E-2</v>
      </c>
      <c r="X155" s="295">
        <f t="shared" si="139"/>
        <v>6.7637138292206633E-2</v>
      </c>
      <c r="Y155" s="295">
        <f t="shared" si="140"/>
        <v>2.2634475412746317E-2</v>
      </c>
      <c r="Z155" s="295">
        <f t="shared" si="151"/>
        <v>1.7596291665395992E-2</v>
      </c>
      <c r="AA155" s="295">
        <f t="shared" si="141"/>
        <v>7.5537014024498486E-2</v>
      </c>
      <c r="AB155" s="295">
        <f t="shared" si="142"/>
        <v>0.19416913177396236</v>
      </c>
      <c r="AC155" s="404">
        <f t="shared" si="143"/>
        <v>0.32556624263108902</v>
      </c>
      <c r="AD155" s="295">
        <f t="shared" si="144"/>
        <v>0.71701864012935168</v>
      </c>
      <c r="AE155" s="295">
        <f t="shared" si="145"/>
        <v>0.11277484675673204</v>
      </c>
      <c r="AF155" s="295">
        <f t="shared" si="146"/>
        <v>0.3282442748091603</v>
      </c>
      <c r="AG155" s="295">
        <f t="shared" si="147"/>
        <v>0.39145239749826266</v>
      </c>
      <c r="AH155" s="295">
        <f t="shared" si="148"/>
        <v>0.34356988197981153</v>
      </c>
      <c r="AI155" s="36">
        <v>11266</v>
      </c>
      <c r="AK155" s="36">
        <v>7241</v>
      </c>
      <c r="AL155" s="36">
        <v>1202</v>
      </c>
      <c r="AM155" s="36">
        <v>32791</v>
      </c>
      <c r="AN155" s="36">
        <v>28780</v>
      </c>
      <c r="AO155" s="36">
        <f t="shared" ref="AO155" si="158">AQ155+AY155</f>
        <v>3252</v>
      </c>
      <c r="AP155" s="36">
        <f>AK155-AL155-AU155-BJ155</f>
        <v>5053</v>
      </c>
      <c r="AQ155" s="36">
        <v>2910</v>
      </c>
      <c r="AR155" s="36">
        <v>577</v>
      </c>
      <c r="AS155" s="36">
        <v>198</v>
      </c>
      <c r="AT155" s="36">
        <v>577</v>
      </c>
      <c r="AU155" s="36">
        <v>851</v>
      </c>
      <c r="AV155" s="36">
        <v>237</v>
      </c>
      <c r="AW155" s="36">
        <v>6367</v>
      </c>
      <c r="AX155" s="36">
        <f>AV155+BB155+BE155</f>
        <v>300</v>
      </c>
      <c r="AY155" s="36">
        <v>342</v>
      </c>
      <c r="AZ155" s="36">
        <v>110</v>
      </c>
      <c r="BB155" s="36">
        <v>18</v>
      </c>
      <c r="BC155" s="36">
        <f>AV155+BB155+BE155+BH155</f>
        <v>762</v>
      </c>
      <c r="BD155" s="36">
        <v>540</v>
      </c>
      <c r="BE155" s="36">
        <v>45</v>
      </c>
      <c r="BF155" s="36">
        <v>547</v>
      </c>
      <c r="BG155" s="36">
        <v>255</v>
      </c>
      <c r="BH155" s="36">
        <v>462</v>
      </c>
      <c r="BI155" s="36">
        <f t="shared" ref="BI155" si="159">BA155+BG155</f>
        <v>255</v>
      </c>
      <c r="BJ155" s="202">
        <v>135</v>
      </c>
    </row>
    <row r="156" spans="1:179" ht="15.75" x14ac:dyDescent="0.25">
      <c r="B156" s="491" t="s">
        <v>193</v>
      </c>
      <c r="C156" s="491"/>
      <c r="D156" s="492"/>
      <c r="E156" s="38">
        <v>6848</v>
      </c>
      <c r="F156" s="407">
        <f t="shared" si="130"/>
        <v>6834.2866120897797</v>
      </c>
      <c r="G156" s="408">
        <f>F156/E156</f>
        <v>0.99799746087759633</v>
      </c>
      <c r="I156" s="311">
        <f t="shared" si="131"/>
        <v>6659.5389087422764</v>
      </c>
      <c r="J156" s="402">
        <f>I156/E156</f>
        <v>0.97247939672054273</v>
      </c>
      <c r="K156" s="311">
        <f t="shared" si="132"/>
        <v>6574.3263999999999</v>
      </c>
      <c r="L156" s="402">
        <f>K156/E156</f>
        <v>0.96003598130841117</v>
      </c>
      <c r="M156" s="317">
        <f t="shared" si="133"/>
        <v>6565.5013088570449</v>
      </c>
      <c r="N156" s="403">
        <f>M156/E156</f>
        <v>0.95874727056907783</v>
      </c>
      <c r="O156" s="405">
        <f t="shared" si="134"/>
        <v>6683.1093971230011</v>
      </c>
      <c r="P156" s="406">
        <f>O156/E156</f>
        <v>0.97592134887894288</v>
      </c>
      <c r="Q156" s="405">
        <f t="shared" si="135"/>
        <v>6684.0599999999986</v>
      </c>
      <c r="R156" s="406">
        <f>Q156/E156</f>
        <v>0.97606016355140168</v>
      </c>
      <c r="S156" s="401">
        <f t="shared" si="136"/>
        <v>0.11926440744931129</v>
      </c>
      <c r="T156" s="401">
        <f t="shared" si="137"/>
        <v>0.36086507634624787</v>
      </c>
      <c r="U156" s="295">
        <f>AK156/AN156</f>
        <v>0.25959677922726421</v>
      </c>
      <c r="V156" s="295">
        <f>(AK156-AU156)/(AN156-AW156-AU156+AS156)</f>
        <v>0.30396180359968883</v>
      </c>
      <c r="W156" s="295">
        <f t="shared" si="138"/>
        <v>0.10509491227124976</v>
      </c>
      <c r="X156" s="295">
        <f t="shared" si="139"/>
        <v>9.6342987556376672E-2</v>
      </c>
      <c r="Y156" s="401">
        <f t="shared" si="140"/>
        <v>2.1409552790305927E-2</v>
      </c>
      <c r="Z156" s="295">
        <f>AR156/AM156</f>
        <v>1.9251836287556345E-2</v>
      </c>
      <c r="AA156" s="295">
        <f t="shared" si="141"/>
        <v>6.2218116611422049E-2</v>
      </c>
      <c r="AB156" s="295">
        <f t="shared" si="142"/>
        <v>0.18183287538386941</v>
      </c>
      <c r="AC156" s="400">
        <f t="shared" si="143"/>
        <v>0.34639078127264822</v>
      </c>
      <c r="AD156" s="400">
        <f t="shared" si="144"/>
        <v>0.72928406716824357</v>
      </c>
      <c r="AE156" s="295">
        <f t="shared" si="145"/>
        <v>0.12298187956827039</v>
      </c>
      <c r="AF156" s="295">
        <f t="shared" si="146"/>
        <v>0.37211324240612942</v>
      </c>
      <c r="AG156" s="400">
        <f t="shared" si="147"/>
        <v>0.38289328589559535</v>
      </c>
      <c r="AH156" s="295">
        <f t="shared" si="148"/>
        <v>0.33049584253721964</v>
      </c>
      <c r="AI156" s="232">
        <v>18403</v>
      </c>
      <c r="AJ156" s="232"/>
      <c r="AK156" s="36">
        <v>12477</v>
      </c>
      <c r="AL156" s="232">
        <v>2167</v>
      </c>
      <c r="AM156" s="36">
        <v>55683</v>
      </c>
      <c r="AN156" s="232">
        <v>48063</v>
      </c>
      <c r="AO156" s="36">
        <f>AQ156+AY156</f>
        <v>6641</v>
      </c>
      <c r="AP156" s="36">
        <f>AK156-AL156-AU156-BJ156</f>
        <v>9003</v>
      </c>
      <c r="AQ156" s="36">
        <v>5852</v>
      </c>
      <c r="AR156" s="232">
        <v>1072</v>
      </c>
      <c r="AS156" s="36">
        <v>488</v>
      </c>
      <c r="AT156" s="36">
        <v>1072</v>
      </c>
      <c r="AU156" s="36">
        <v>1145</v>
      </c>
      <c r="AV156" s="36">
        <v>594</v>
      </c>
      <c r="AW156" s="36">
        <v>10125</v>
      </c>
      <c r="AX156" s="36">
        <f>AV156+BB156+BE156</f>
        <v>737</v>
      </c>
      <c r="AY156" s="36">
        <v>789</v>
      </c>
      <c r="AZ156" s="232">
        <v>178</v>
      </c>
      <c r="BA156" s="233"/>
      <c r="BB156" s="36">
        <v>62</v>
      </c>
      <c r="BC156" s="36">
        <f>AV156+BB156+BE156+BH156</f>
        <v>1773</v>
      </c>
      <c r="BD156" s="232">
        <v>941</v>
      </c>
      <c r="BE156" s="232">
        <v>81</v>
      </c>
      <c r="BF156" s="232">
        <v>491</v>
      </c>
      <c r="BG156" s="232">
        <v>394</v>
      </c>
      <c r="BH156" s="36">
        <v>1036</v>
      </c>
      <c r="BI156" s="399">
        <f>BA156+BG156</f>
        <v>394</v>
      </c>
      <c r="BJ156" s="326">
        <v>162</v>
      </c>
    </row>
    <row r="157" spans="1:179" x14ac:dyDescent="0.25">
      <c r="B157" s="491" t="s">
        <v>206</v>
      </c>
      <c r="C157" s="491"/>
      <c r="D157" s="492"/>
      <c r="E157" s="38">
        <f>E154+E155</f>
        <v>7305</v>
      </c>
      <c r="F157" s="407">
        <f t="shared" si="130"/>
        <v>7267.3088700585904</v>
      </c>
      <c r="G157" s="408">
        <f t="shared" ref="G157" si="160">F157/E157</f>
        <v>0.99484036551110067</v>
      </c>
      <c r="I157" s="311">
        <f t="shared" si="131"/>
        <v>7515.4932512662508</v>
      </c>
      <c r="J157" s="402">
        <f t="shared" ref="J157" si="161">I157/E157</f>
        <v>1.0288149556832651</v>
      </c>
      <c r="K157" s="311">
        <f t="shared" si="132"/>
        <v>7427.2591999999995</v>
      </c>
      <c r="L157" s="402">
        <f t="shared" ref="L157" si="162">K157/E157</f>
        <v>1.016736372347707</v>
      </c>
      <c r="M157" s="317">
        <f t="shared" si="133"/>
        <v>6987.0961600918536</v>
      </c>
      <c r="N157" s="403">
        <f t="shared" ref="N157" si="163">M157/E157</f>
        <v>0.95648133608375818</v>
      </c>
      <c r="O157" s="405">
        <f t="shared" si="134"/>
        <v>7498.4592798121776</v>
      </c>
      <c r="P157" s="406">
        <f t="shared" ref="P157" si="164">O157/E157</f>
        <v>1.0264831320755889</v>
      </c>
      <c r="Q157" s="405">
        <f t="shared" si="135"/>
        <v>7476.1239999999989</v>
      </c>
      <c r="R157" s="406">
        <f t="shared" ref="R157" si="165">Q157/E157</f>
        <v>1.0234255989048595</v>
      </c>
      <c r="S157" s="295">
        <f t="shared" si="136"/>
        <v>9.7219257858950511E-2</v>
      </c>
      <c r="T157" s="295">
        <f t="shared" si="137"/>
        <v>0.28183144031466834</v>
      </c>
      <c r="U157" s="295">
        <f t="shared" ref="U157" si="166">AK157/AN157</f>
        <v>0.25205702506539174</v>
      </c>
      <c r="V157" s="295">
        <f t="shared" ref="V157" si="167">(AK157-AU157)/(AN157-AW157-AU157+AS157)</f>
        <v>0.2965669886795933</v>
      </c>
      <c r="W157" s="295">
        <f t="shared" si="138"/>
        <v>8.7568984968137323E-2</v>
      </c>
      <c r="X157" s="295">
        <f t="shared" si="139"/>
        <v>6.6336677420780477E-2</v>
      </c>
      <c r="Y157" s="295">
        <f t="shared" si="140"/>
        <v>1.9401599858576039E-2</v>
      </c>
      <c r="Z157" s="295">
        <f t="shared" ref="Z157" si="168">AR157/AM157</f>
        <v>1.812665792602982E-2</v>
      </c>
      <c r="AA157" s="295">
        <f t="shared" si="141"/>
        <v>7.4601140230697832E-2</v>
      </c>
      <c r="AB157" s="295">
        <f t="shared" si="142"/>
        <v>0.19875293471963898</v>
      </c>
      <c r="AC157" s="404">
        <f t="shared" si="143"/>
        <v>0.32459092671578132</v>
      </c>
      <c r="AD157" s="295">
        <f t="shared" si="144"/>
        <v>0.71654297854415183</v>
      </c>
      <c r="AE157" s="295">
        <f t="shared" si="145"/>
        <v>0.11136689331341282</v>
      </c>
      <c r="AF157" s="295">
        <f t="shared" si="146"/>
        <v>0.32284438944623678</v>
      </c>
      <c r="AG157" s="295">
        <f t="shared" si="147"/>
        <v>0.39195205182837051</v>
      </c>
      <c r="AH157" s="295">
        <f t="shared" si="148"/>
        <v>0.34495533128030004</v>
      </c>
      <c r="AI157" s="36">
        <f>AI154+AI155</f>
        <v>22627</v>
      </c>
      <c r="AK157" s="36">
        <f t="shared" ref="AK157:AZ157" si="169">AK154+AK155</f>
        <v>14551</v>
      </c>
      <c r="AL157" s="36">
        <f t="shared" si="169"/>
        <v>2510</v>
      </c>
      <c r="AM157" s="36">
        <f t="shared" si="169"/>
        <v>65594</v>
      </c>
      <c r="AN157" s="36">
        <f t="shared" si="169"/>
        <v>57729</v>
      </c>
      <c r="AO157" s="36">
        <f t="shared" si="169"/>
        <v>6377</v>
      </c>
      <c r="AP157" s="36">
        <f t="shared" si="169"/>
        <v>10102</v>
      </c>
      <c r="AQ157" s="36">
        <f t="shared" si="169"/>
        <v>5744</v>
      </c>
      <c r="AR157" s="36">
        <f t="shared" si="169"/>
        <v>1189</v>
      </c>
      <c r="AS157" s="36">
        <f t="shared" si="169"/>
        <v>369</v>
      </c>
      <c r="AT157" s="36">
        <f t="shared" si="169"/>
        <v>1189</v>
      </c>
      <c r="AU157" s="36">
        <f t="shared" si="169"/>
        <v>1688</v>
      </c>
      <c r="AV157" s="36">
        <f t="shared" si="169"/>
        <v>454</v>
      </c>
      <c r="AW157" s="36">
        <f t="shared" si="169"/>
        <v>13037</v>
      </c>
      <c r="AX157" s="36">
        <f t="shared" si="169"/>
        <v>571</v>
      </c>
      <c r="AY157" s="36">
        <f t="shared" si="169"/>
        <v>633</v>
      </c>
      <c r="AZ157" s="36">
        <f t="shared" si="169"/>
        <v>300</v>
      </c>
      <c r="BB157" s="36">
        <f t="shared" ref="BB157:BJ157" si="170">BB154+BB155</f>
        <v>29</v>
      </c>
      <c r="BC157" s="36">
        <f t="shared" si="170"/>
        <v>1501</v>
      </c>
      <c r="BD157" s="36">
        <f t="shared" si="170"/>
        <v>969</v>
      </c>
      <c r="BE157" s="36">
        <f t="shared" si="170"/>
        <v>88</v>
      </c>
      <c r="BF157" s="36">
        <f t="shared" si="170"/>
        <v>1119</v>
      </c>
      <c r="BG157" s="36">
        <f t="shared" si="170"/>
        <v>439</v>
      </c>
      <c r="BH157" s="36">
        <f t="shared" si="170"/>
        <v>930</v>
      </c>
      <c r="BI157" s="36">
        <f t="shared" si="170"/>
        <v>439</v>
      </c>
      <c r="BJ157" s="36">
        <f t="shared" si="170"/>
        <v>251</v>
      </c>
    </row>
    <row r="158" spans="1:179" ht="15.75" x14ac:dyDescent="0.25">
      <c r="B158" s="491" t="s">
        <v>201</v>
      </c>
      <c r="C158" s="491"/>
      <c r="D158" s="492"/>
      <c r="E158" s="38">
        <v>694</v>
      </c>
      <c r="F158" s="407">
        <f t="shared" si="130"/>
        <v>741.9000253163772</v>
      </c>
      <c r="G158" s="408">
        <f>F158/E158</f>
        <v>1.0690202093895924</v>
      </c>
      <c r="I158" s="311">
        <f t="shared" si="131"/>
        <v>644.00423982266636</v>
      </c>
      <c r="J158" s="402">
        <f>I158/E158</f>
        <v>0.92795999974447607</v>
      </c>
      <c r="K158" s="311">
        <f t="shared" si="132"/>
        <v>641.0784000000001</v>
      </c>
      <c r="L158" s="402">
        <f>K158/E158</f>
        <v>0.92374409221902032</v>
      </c>
      <c r="M158" s="317">
        <f t="shared" si="133"/>
        <v>716.75864149460745</v>
      </c>
      <c r="N158" s="403">
        <f>M158/E158</f>
        <v>1.0327934315484257</v>
      </c>
      <c r="O158" s="405">
        <f t="shared" si="134"/>
        <v>638.18583488726904</v>
      </c>
      <c r="P158" s="406">
        <f>O158/E158</f>
        <v>0.91957613096148272</v>
      </c>
      <c r="Q158" s="405">
        <f t="shared" si="135"/>
        <v>644.27</v>
      </c>
      <c r="R158" s="406">
        <f>Q158/E158</f>
        <v>0.928342939481268</v>
      </c>
      <c r="S158" s="401">
        <f t="shared" si="136"/>
        <v>0.13262375401250212</v>
      </c>
      <c r="T158" s="401">
        <f t="shared" si="137"/>
        <v>0.44150731158605172</v>
      </c>
      <c r="U158" s="295">
        <f t="shared" si="149"/>
        <v>0.23511904761904762</v>
      </c>
      <c r="V158" s="295">
        <f t="shared" si="150"/>
        <v>0.28670212765957448</v>
      </c>
      <c r="W158" s="295">
        <f t="shared" si="138"/>
        <v>0.11099847947288394</v>
      </c>
      <c r="X158" s="295">
        <f t="shared" si="139"/>
        <v>0.17041619797525309</v>
      </c>
      <c r="Y158" s="401">
        <f t="shared" si="140"/>
        <v>3.0933633295838019E-2</v>
      </c>
      <c r="Z158" s="295">
        <f t="shared" ref="Z158" si="171">AR158/AM158</f>
        <v>1.7232640648758235E-2</v>
      </c>
      <c r="AA158" s="295">
        <f t="shared" si="141"/>
        <v>6.0179977502812149E-2</v>
      </c>
      <c r="AB158" s="295">
        <f t="shared" si="142"/>
        <v>0.20442642338232811</v>
      </c>
      <c r="AC158" s="400">
        <f t="shared" si="143"/>
        <v>0.33606277720914363</v>
      </c>
      <c r="AD158" s="400">
        <f t="shared" si="144"/>
        <v>0.68884055498692143</v>
      </c>
      <c r="AE158" s="295">
        <f t="shared" si="145"/>
        <v>0.11724953539449232</v>
      </c>
      <c r="AF158" s="295">
        <f t="shared" si="146"/>
        <v>0.39032620922384703</v>
      </c>
      <c r="AG158" s="400">
        <f t="shared" si="147"/>
        <v>0.3527777777777778</v>
      </c>
      <c r="AH158" s="295">
        <f t="shared" si="148"/>
        <v>0.30038857915188377</v>
      </c>
      <c r="AI158" s="232">
        <v>1778</v>
      </c>
      <c r="AJ158" s="232"/>
      <c r="AK158" s="36">
        <v>1185</v>
      </c>
      <c r="AL158" s="232">
        <v>234</v>
      </c>
      <c r="AM158" s="36">
        <v>5919</v>
      </c>
      <c r="AN158" s="232">
        <v>5040</v>
      </c>
      <c r="AO158" s="36">
        <f>AQ158+AY158</f>
        <v>785</v>
      </c>
      <c r="AP158" s="36">
        <f>AK158-AL158-AU158-BJ158</f>
        <v>825</v>
      </c>
      <c r="AQ158" s="36">
        <v>657</v>
      </c>
      <c r="AR158" s="232">
        <v>102</v>
      </c>
      <c r="AS158" s="36">
        <v>37</v>
      </c>
      <c r="AT158" s="36">
        <v>102</v>
      </c>
      <c r="AU158" s="36">
        <v>107</v>
      </c>
      <c r="AV158" s="36">
        <v>115</v>
      </c>
      <c r="AW158" s="36">
        <v>1210</v>
      </c>
      <c r="AX158" s="36">
        <f>AV158+BB158+BE158</f>
        <v>144</v>
      </c>
      <c r="AY158" s="36">
        <v>128</v>
      </c>
      <c r="AZ158" s="232">
        <v>31</v>
      </c>
      <c r="BA158" s="233"/>
      <c r="BB158" s="36">
        <v>9</v>
      </c>
      <c r="BC158" s="36">
        <f>AV158+BB158+BE158+BH158</f>
        <v>303</v>
      </c>
      <c r="BD158" s="232">
        <v>123</v>
      </c>
      <c r="BE158" s="232">
        <v>20</v>
      </c>
      <c r="BF158" s="232">
        <v>37</v>
      </c>
      <c r="BG158" s="232">
        <v>55</v>
      </c>
      <c r="BH158" s="36">
        <v>159</v>
      </c>
      <c r="BI158" s="399">
        <f>BA158+BG158</f>
        <v>55</v>
      </c>
      <c r="BJ158" s="326">
        <v>19</v>
      </c>
    </row>
    <row r="159" spans="1:179" x14ac:dyDescent="0.25">
      <c r="B159" s="491" t="s">
        <v>202</v>
      </c>
      <c r="C159" s="491"/>
      <c r="D159" s="492"/>
      <c r="E159" s="38">
        <v>923</v>
      </c>
      <c r="F159" s="407">
        <f t="shared" si="130"/>
        <v>885.20015508003758</v>
      </c>
      <c r="G159" s="408">
        <f>F159/E159</f>
        <v>0.95904675523297678</v>
      </c>
      <c r="I159" s="311">
        <f t="shared" si="131"/>
        <v>856.71703509534075</v>
      </c>
      <c r="J159" s="402">
        <f>I159/E159</f>
        <v>0.92818747030914495</v>
      </c>
      <c r="K159" s="311">
        <f t="shared" si="132"/>
        <v>841.07520000000011</v>
      </c>
      <c r="L159" s="402">
        <f>K159/E159</f>
        <v>0.91124073672806083</v>
      </c>
      <c r="M159" s="317">
        <f t="shared" si="133"/>
        <v>839.76337313265299</v>
      </c>
      <c r="N159" s="403">
        <f>M159/E159</f>
        <v>0.90981947251641715</v>
      </c>
      <c r="O159" s="405">
        <f t="shared" si="134"/>
        <v>850.15898868928809</v>
      </c>
      <c r="P159" s="406">
        <f>O159/E159</f>
        <v>0.92108232794072387</v>
      </c>
      <c r="Q159" s="405">
        <f t="shared" si="135"/>
        <v>856.11199999999985</v>
      </c>
      <c r="R159" s="406">
        <f>Q159/E159</f>
        <v>0.92753196099674962</v>
      </c>
      <c r="S159" s="295">
        <f t="shared" si="136"/>
        <v>0.10103138516136187</v>
      </c>
      <c r="T159" s="295">
        <f t="shared" si="137"/>
        <v>0.34998079139454474</v>
      </c>
      <c r="U159" s="295">
        <f t="shared" si="149"/>
        <v>0.23513208964567422</v>
      </c>
      <c r="V159" s="295">
        <f t="shared" si="150"/>
        <v>0.2912015758371635</v>
      </c>
      <c r="W159" s="295">
        <f t="shared" si="138"/>
        <v>9.2270156371298664E-2</v>
      </c>
      <c r="X159" s="295">
        <f t="shared" si="139"/>
        <v>0.16826738378793699</v>
      </c>
      <c r="Y159" s="295">
        <f t="shared" si="140"/>
        <v>2.1513638109873223E-2</v>
      </c>
      <c r="Z159" s="295">
        <f t="shared" si="151"/>
        <v>1.8964178773427969E-2</v>
      </c>
      <c r="AA159" s="295">
        <f t="shared" si="141"/>
        <v>3.9953899346907414E-2</v>
      </c>
      <c r="AB159" s="295">
        <f t="shared" si="142"/>
        <v>0.2069424420538982</v>
      </c>
      <c r="AC159" s="404">
        <f t="shared" si="143"/>
        <v>0.31082135294773211</v>
      </c>
      <c r="AD159" s="295">
        <f t="shared" si="144"/>
        <v>0.63672594791455317</v>
      </c>
      <c r="AE159" s="295">
        <f t="shared" si="145"/>
        <v>0.10236220472440945</v>
      </c>
      <c r="AF159" s="295">
        <f t="shared" si="146"/>
        <v>0.3545908567038033</v>
      </c>
      <c r="AG159" s="295">
        <f t="shared" si="147"/>
        <v>0.32590459496682106</v>
      </c>
      <c r="AH159" s="295">
        <f t="shared" si="148"/>
        <v>0.28867694355107021</v>
      </c>
      <c r="AI159" s="36">
        <v>2603</v>
      </c>
      <c r="AK159" s="36">
        <v>1878</v>
      </c>
      <c r="AL159" s="36">
        <v>335</v>
      </c>
      <c r="AM159" s="36">
        <v>9017</v>
      </c>
      <c r="AN159" s="36">
        <v>7987</v>
      </c>
      <c r="AO159" s="36">
        <f>AQ159+AY159</f>
        <v>911</v>
      </c>
      <c r="AP159" s="36">
        <f>AK159-AL159-AU159-BJ159</f>
        <v>1400</v>
      </c>
      <c r="AQ159" s="36">
        <v>832</v>
      </c>
      <c r="AR159" s="36">
        <v>171</v>
      </c>
      <c r="AS159" s="36">
        <v>75</v>
      </c>
      <c r="AT159" s="36">
        <v>171</v>
      </c>
      <c r="AU159" s="36">
        <v>104</v>
      </c>
      <c r="AV159" s="36">
        <v>133</v>
      </c>
      <c r="AW159" s="36">
        <v>1866</v>
      </c>
      <c r="AX159" s="36">
        <f>AV159+BB159+BE159</f>
        <v>171</v>
      </c>
      <c r="AY159" s="36">
        <v>79</v>
      </c>
      <c r="AZ159" s="36">
        <v>21</v>
      </c>
      <c r="BB159" s="36">
        <v>11</v>
      </c>
      <c r="BC159" s="36">
        <f>AV159+BB159+BE159+BH159</f>
        <v>438</v>
      </c>
      <c r="BD159" s="36">
        <v>184</v>
      </c>
      <c r="BE159" s="36">
        <v>27</v>
      </c>
      <c r="BF159" s="36">
        <v>45</v>
      </c>
      <c r="BG159" s="36">
        <v>56</v>
      </c>
      <c r="BH159" s="36">
        <v>267</v>
      </c>
      <c r="BI159" s="36">
        <f>BA159+BG159</f>
        <v>56</v>
      </c>
      <c r="BJ159" s="202">
        <v>39</v>
      </c>
    </row>
    <row r="160" spans="1:179" ht="15.75" x14ac:dyDescent="0.25">
      <c r="B160" s="491" t="s">
        <v>203</v>
      </c>
      <c r="C160" s="491"/>
      <c r="D160" s="492"/>
      <c r="E160" s="38">
        <v>2245</v>
      </c>
      <c r="F160" s="407">
        <f t="shared" si="130"/>
        <v>2093.63007148829</v>
      </c>
      <c r="G160" s="408">
        <f>F160/E160</f>
        <v>0.93257464208832519</v>
      </c>
      <c r="I160" s="311">
        <f t="shared" si="131"/>
        <v>2045.2148381171487</v>
      </c>
      <c r="J160" s="402">
        <f>I160/E160</f>
        <v>0.91100883657779452</v>
      </c>
      <c r="K160" s="311">
        <f t="shared" si="132"/>
        <v>2036.6791999999998</v>
      </c>
      <c r="L160" s="402">
        <f>K160/E160</f>
        <v>0.90720677060133625</v>
      </c>
      <c r="M160" s="317">
        <f t="shared" si="133"/>
        <v>2000.0731681173938</v>
      </c>
      <c r="N160" s="403">
        <f>M160/E160</f>
        <v>0.89090118847099953</v>
      </c>
      <c r="O160" s="405">
        <f t="shared" si="134"/>
        <v>2078.0360666280794</v>
      </c>
      <c r="P160" s="406">
        <f>O160/E160</f>
        <v>0.92562853747353202</v>
      </c>
      <c r="Q160" s="405">
        <f t="shared" si="135"/>
        <v>2027.1299999999994</v>
      </c>
      <c r="R160" s="406">
        <f>Q160/E160</f>
        <v>0.9029532293986634</v>
      </c>
      <c r="S160" s="295">
        <f t="shared" si="136"/>
        <v>0.11171136407486013</v>
      </c>
      <c r="T160" s="401">
        <f t="shared" si="137"/>
        <v>0.30425643720441409</v>
      </c>
      <c r="U160" s="295">
        <f t="shared" si="149"/>
        <v>0.28480035296712991</v>
      </c>
      <c r="V160" s="295">
        <f t="shared" si="150"/>
        <v>0.32277444019661389</v>
      </c>
      <c r="W160" s="295">
        <f t="shared" si="138"/>
        <v>9.7755482667695667E-2</v>
      </c>
      <c r="X160" s="295">
        <f t="shared" si="139"/>
        <v>0.1210369591872482</v>
      </c>
      <c r="Y160" s="401">
        <f t="shared" si="140"/>
        <v>1.7516202487300753E-2</v>
      </c>
      <c r="Z160" s="295">
        <f t="shared" ref="Z160:Z162" si="172">AR160/AM160</f>
        <v>2.6046691105537333E-2</v>
      </c>
      <c r="AA160" s="295">
        <f t="shared" si="141"/>
        <v>5.727798213347346E-2</v>
      </c>
      <c r="AB160" s="295">
        <f t="shared" si="142"/>
        <v>0.15595858254550132</v>
      </c>
      <c r="AC160" s="400">
        <f t="shared" si="143"/>
        <v>0.36252019386106621</v>
      </c>
      <c r="AD160" s="400">
        <f t="shared" si="144"/>
        <v>0.78233047402872558</v>
      </c>
      <c r="AE160" s="295">
        <f t="shared" si="145"/>
        <v>0.14438227538748472</v>
      </c>
      <c r="AF160" s="295">
        <f t="shared" si="146"/>
        <v>0.39323874583990193</v>
      </c>
      <c r="AG160" s="400">
        <f t="shared" si="147"/>
        <v>0.41981028016765937</v>
      </c>
      <c r="AH160" s="295">
        <f t="shared" si="148"/>
        <v>0.36716187536175959</v>
      </c>
      <c r="AI160" s="232">
        <v>5709</v>
      </c>
      <c r="AJ160" s="232"/>
      <c r="AK160" s="36">
        <v>3873</v>
      </c>
      <c r="AL160" s="232">
        <v>721</v>
      </c>
      <c r="AM160" s="36">
        <v>15549</v>
      </c>
      <c r="AN160" s="232">
        <v>13599</v>
      </c>
      <c r="AO160" s="36">
        <f>AQ160+AY160</f>
        <v>1737</v>
      </c>
      <c r="AP160" s="36">
        <f>AK160-AL160-AU160-BJ160</f>
        <v>2758</v>
      </c>
      <c r="AQ160" s="36">
        <v>1520</v>
      </c>
      <c r="AR160" s="232">
        <v>405</v>
      </c>
      <c r="AS160" s="36">
        <v>139</v>
      </c>
      <c r="AT160" s="36">
        <v>405</v>
      </c>
      <c r="AU160" s="36">
        <v>327</v>
      </c>
      <c r="AV160" s="36">
        <v>242</v>
      </c>
      <c r="AW160" s="36">
        <v>2425</v>
      </c>
      <c r="AX160" s="36">
        <f>AV160+BB160+BE160</f>
        <v>291</v>
      </c>
      <c r="AY160" s="36">
        <v>217</v>
      </c>
      <c r="AZ160" s="232">
        <v>85</v>
      </c>
      <c r="BA160" s="233"/>
      <c r="BB160" s="36">
        <v>19</v>
      </c>
      <c r="BC160" s="36">
        <f>AV160+BB160+BE160+BH160</f>
        <v>691</v>
      </c>
      <c r="BD160" s="232">
        <v>154</v>
      </c>
      <c r="BE160" s="232">
        <v>30</v>
      </c>
      <c r="BF160" s="232">
        <v>74</v>
      </c>
      <c r="BG160" s="232">
        <v>100</v>
      </c>
      <c r="BH160" s="36">
        <v>400</v>
      </c>
      <c r="BI160" s="399">
        <f>BA160+BG160</f>
        <v>100</v>
      </c>
      <c r="BJ160" s="326">
        <v>67</v>
      </c>
    </row>
    <row r="162" spans="5:62" x14ac:dyDescent="0.25">
      <c r="E162" s="38">
        <f>SUM(E153,E156:E160)</f>
        <v>20584</v>
      </c>
      <c r="F162" s="474">
        <f>SUM(F153,F156:F160)</f>
        <v>20388.866351191104</v>
      </c>
      <c r="G162" s="408">
        <f t="shared" ref="G162" si="173">F162/E162</f>
        <v>0.99052012977026349</v>
      </c>
      <c r="I162" s="311">
        <f>SUM(I153,I156:I160)</f>
        <v>20221.379847719629</v>
      </c>
      <c r="J162" s="402">
        <f t="shared" ref="J162" si="174">I162/E162</f>
        <v>0.9823833971880892</v>
      </c>
      <c r="K162" s="311">
        <f>SUM(K153,K156:K160)</f>
        <v>19984.470399999995</v>
      </c>
      <c r="L162" s="402">
        <f t="shared" ref="L162" si="175">K162/E162</f>
        <v>0.97087399922269702</v>
      </c>
      <c r="M162" s="317">
        <f>SUM(M153,M156:M160)</f>
        <v>19563.443536285915</v>
      </c>
      <c r="N162" s="403">
        <f t="shared" ref="N162" si="176">M162/E162</f>
        <v>0.95041991528788938</v>
      </c>
      <c r="O162" s="405">
        <f>SUM(O153,O156:O160)</f>
        <v>20256.880050317588</v>
      </c>
      <c r="P162" s="406">
        <f t="shared" ref="P162" si="177">O162/E162</f>
        <v>0.98410804752806003</v>
      </c>
      <c r="Q162" s="405">
        <f>SUM(Q153,Q156:Q160)</f>
        <v>20184.612000000001</v>
      </c>
      <c r="R162" s="406">
        <f t="shared" ref="R162" si="178">Q162/E162</f>
        <v>0.98059716284492815</v>
      </c>
      <c r="S162" s="295">
        <f>AO162/AM162</f>
        <v>0.10617459109710121</v>
      </c>
      <c r="T162" s="295">
        <f>AO162/AI162</f>
        <v>0.31680920434953314</v>
      </c>
      <c r="U162" s="295">
        <f>AK162/AN162</f>
        <v>0.25697797668119188</v>
      </c>
      <c r="V162" s="295">
        <f>(AK162-AU162)/(AN162-AW162-AU162+AS162)</f>
        <v>0.30224812656119898</v>
      </c>
      <c r="W162" s="295">
        <f>AQ162/AM162</f>
        <v>9.3851725144024206E-2</v>
      </c>
      <c r="X162" s="295">
        <f>BC162/AI162</f>
        <v>9.4399207934313167E-2</v>
      </c>
      <c r="Y162" s="295">
        <f>BI162/AI162</f>
        <v>2.1440398764104404E-2</v>
      </c>
      <c r="Z162" s="295">
        <f t="shared" si="172"/>
        <v>1.9187972333621288E-2</v>
      </c>
      <c r="AA162" s="295">
        <f>AU162/AI162</f>
        <v>6.3194551134326829E-2</v>
      </c>
      <c r="AB162" s="295">
        <f>AW162/AM162</f>
        <v>0.18725149745132927</v>
      </c>
      <c r="AC162" s="404">
        <f>(AK162+AQ162+AY162)/(AN162+AQ162+AY162+AS162)</f>
        <v>0.33490647981932942</v>
      </c>
      <c r="AD162" s="295">
        <f>AC162+AG162</f>
        <v>0.71819466731196868</v>
      </c>
      <c r="AE162" s="295">
        <f>E162/AM162</f>
        <v>0.1177594581142697</v>
      </c>
      <c r="AF162" s="295">
        <f>E162/AI162</f>
        <v>0.35137672624229699</v>
      </c>
      <c r="AG162" s="295">
        <f>AI162/AN162</f>
        <v>0.38328818749263927</v>
      </c>
      <c r="AH162" s="295">
        <f>AI162/AM162</f>
        <v>0.3351373307322208</v>
      </c>
      <c r="AI162" s="36">
        <f>SUM(AI153,AI156:AI160)</f>
        <v>58581</v>
      </c>
      <c r="AK162" s="36">
        <f t="shared" ref="AK162:BJ162" si="179">SUM(AK153,AK156:AK160)</f>
        <v>39276</v>
      </c>
      <c r="AL162" s="36">
        <f t="shared" si="179"/>
        <v>6929</v>
      </c>
      <c r="AM162" s="36">
        <f t="shared" si="179"/>
        <v>174797</v>
      </c>
      <c r="AN162" s="36">
        <f t="shared" si="179"/>
        <v>152838</v>
      </c>
      <c r="AO162" s="36">
        <f t="shared" si="179"/>
        <v>18559</v>
      </c>
      <c r="AP162" s="36">
        <f t="shared" si="179"/>
        <v>28010</v>
      </c>
      <c r="AQ162" s="36">
        <f t="shared" si="179"/>
        <v>16405</v>
      </c>
      <c r="AR162" s="36">
        <f t="shared" si="179"/>
        <v>3354</v>
      </c>
      <c r="AS162" s="36">
        <f t="shared" si="179"/>
        <v>1293</v>
      </c>
      <c r="AT162" s="36">
        <f t="shared" si="179"/>
        <v>3354</v>
      </c>
      <c r="AU162" s="36">
        <f t="shared" si="179"/>
        <v>3702</v>
      </c>
      <c r="AV162" s="36">
        <f t="shared" si="179"/>
        <v>1804</v>
      </c>
      <c r="AW162" s="36">
        <f t="shared" si="179"/>
        <v>32731</v>
      </c>
      <c r="AX162" s="36">
        <f t="shared" si="179"/>
        <v>2235</v>
      </c>
      <c r="AY162" s="36">
        <f t="shared" si="179"/>
        <v>2154</v>
      </c>
      <c r="AZ162" s="36">
        <f t="shared" si="179"/>
        <v>651</v>
      </c>
      <c r="BA162" s="36">
        <f t="shared" si="179"/>
        <v>0</v>
      </c>
      <c r="BB162" s="36">
        <f t="shared" si="179"/>
        <v>148</v>
      </c>
      <c r="BC162" s="36">
        <f t="shared" si="179"/>
        <v>5530</v>
      </c>
      <c r="BD162" s="36">
        <f t="shared" si="179"/>
        <v>2841</v>
      </c>
      <c r="BE162" s="36">
        <f t="shared" si="179"/>
        <v>283</v>
      </c>
      <c r="BF162" s="36">
        <f t="shared" si="179"/>
        <v>2088</v>
      </c>
      <c r="BG162" s="36">
        <f t="shared" si="179"/>
        <v>1256</v>
      </c>
      <c r="BH162" s="36">
        <f t="shared" si="179"/>
        <v>3295</v>
      </c>
      <c r="BI162" s="36">
        <f t="shared" si="179"/>
        <v>1256</v>
      </c>
      <c r="BJ162" s="202">
        <f t="shared" si="179"/>
        <v>635</v>
      </c>
    </row>
  </sheetData>
  <sheetProtection selectLockedCells="1" selectUnlockedCells="1"/>
  <mergeCells count="10">
    <mergeCell ref="B153:D153"/>
    <mergeCell ref="B1:E1"/>
    <mergeCell ref="B156:D156"/>
    <mergeCell ref="B158:D158"/>
    <mergeCell ref="B160:D160"/>
    <mergeCell ref="B157:D157"/>
    <mergeCell ref="B155:D155"/>
    <mergeCell ref="B154:D154"/>
    <mergeCell ref="B159:D159"/>
    <mergeCell ref="B152:G152"/>
  </mergeCells>
  <pageMargins left="0.7" right="0.7" top="0.75" bottom="0.75" header="0.3" footer="0.3"/>
  <pageSetup orientation="portrait" horizontalDpi="1200" verticalDpi="1200" r:id="rId1"/>
  <ignoredErrors>
    <ignoredError sqref="AI1 AK1 F1:R1 AM1:AO1 AQ1:AS1 BA1:BI1 AU1:AY1 BJ1" formulaRange="1"/>
    <ignoredError sqref="J149 L149 N149 P14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BA035-9C68-A949-9E7B-44BF7B1D540E}">
  <dimension ref="A1:AA163"/>
  <sheetViews>
    <sheetView zoomScale="150" zoomScaleNormal="150" workbookViewId="0">
      <pane ySplit="1" topLeftCell="A2" activePane="bottomLeft" state="frozen"/>
      <selection pane="bottomLeft"/>
    </sheetView>
  </sheetViews>
  <sheetFormatPr defaultColWidth="10.875" defaultRowHeight="15.75" x14ac:dyDescent="0.25"/>
  <cols>
    <col min="1" max="1" width="5.625" style="108" bestFit="1" customWidth="1"/>
    <col min="2" max="8" width="6.125" style="108" bestFit="1" customWidth="1"/>
    <col min="9" max="9" width="6.125" style="111" bestFit="1" customWidth="1"/>
    <col min="10" max="10" width="6.125" style="108" bestFit="1" customWidth="1"/>
    <col min="11" max="11" width="4" style="108" customWidth="1"/>
    <col min="12" max="13" width="7" style="110" bestFit="1" customWidth="1"/>
    <col min="14" max="16" width="6.125" style="110" bestFit="1" customWidth="1"/>
    <col min="17" max="17" width="7.25" style="110" bestFit="1" customWidth="1"/>
    <col min="18" max="18" width="7" style="110" bestFit="1" customWidth="1"/>
    <col min="19" max="19" width="6.75" style="110" bestFit="1" customWidth="1"/>
    <col min="20" max="20" width="7" style="110" bestFit="1" customWidth="1"/>
    <col min="21" max="21" width="4" style="108" customWidth="1"/>
    <col min="22" max="22" width="5.625" style="110" bestFit="1" customWidth="1"/>
    <col min="23" max="26" width="6.125" style="110" bestFit="1" customWidth="1"/>
    <col min="27" max="27" width="4" style="108" customWidth="1"/>
    <col min="28" max="16384" width="10.875" style="108"/>
  </cols>
  <sheetData>
    <row r="1" spans="1:27" s="107" customFormat="1" ht="25.5" x14ac:dyDescent="0.25">
      <c r="A1" s="65" t="s">
        <v>33</v>
      </c>
      <c r="B1" s="65" t="s">
        <v>32</v>
      </c>
      <c r="C1" s="65" t="s">
        <v>28</v>
      </c>
      <c r="D1" s="65" t="s">
        <v>30</v>
      </c>
      <c r="E1" s="66" t="s">
        <v>29</v>
      </c>
      <c r="F1" s="66" t="s">
        <v>53</v>
      </c>
      <c r="G1" s="65" t="s">
        <v>31</v>
      </c>
      <c r="H1" s="66" t="s">
        <v>19</v>
      </c>
      <c r="I1" s="67" t="s">
        <v>21</v>
      </c>
      <c r="J1" s="65" t="s">
        <v>20</v>
      </c>
      <c r="K1" s="106"/>
      <c r="L1" s="66" t="s">
        <v>39</v>
      </c>
      <c r="M1" s="66" t="s">
        <v>40</v>
      </c>
      <c r="N1" s="66" t="s">
        <v>41</v>
      </c>
      <c r="O1" s="66" t="s">
        <v>42</v>
      </c>
      <c r="P1" s="66" t="s">
        <v>54</v>
      </c>
      <c r="Q1" s="66" t="s">
        <v>43</v>
      </c>
      <c r="R1" s="66" t="s">
        <v>44</v>
      </c>
      <c r="S1" s="66" t="s">
        <v>46</v>
      </c>
      <c r="T1" s="66" t="s">
        <v>45</v>
      </c>
      <c r="U1" s="106"/>
      <c r="V1" s="66" t="s">
        <v>48</v>
      </c>
      <c r="W1" s="66" t="s">
        <v>49</v>
      </c>
      <c r="X1" s="66" t="s">
        <v>30</v>
      </c>
      <c r="Y1" s="66" t="s">
        <v>50</v>
      </c>
      <c r="Z1" s="66" t="s">
        <v>51</v>
      </c>
      <c r="AA1" s="106"/>
    </row>
    <row r="2" spans="1:27" x14ac:dyDescent="0.25">
      <c r="A2" s="68" t="s">
        <v>37</v>
      </c>
      <c r="B2" s="69">
        <f>AVERAGE(B13:B151)</f>
        <v>7.1985475473372541E-4</v>
      </c>
      <c r="C2" s="70">
        <f>AVERAGE(C13:C142)</f>
        <v>1.1321590246643516E-2</v>
      </c>
      <c r="D2" s="69">
        <f>AVERAGE(D13:D83)</f>
        <v>1.9983243270956196E-2</v>
      </c>
      <c r="E2" s="69">
        <f>AVERAGE(E13:E148)</f>
        <v>6.729428127344078E-3</v>
      </c>
      <c r="F2" s="69">
        <f>AVERAGE(F13:F104)</f>
        <v>6.9617222343693981E-3</v>
      </c>
      <c r="G2" s="69">
        <f>AVERAGE(G13:G116)</f>
        <v>2.0015072460513148E-3</v>
      </c>
      <c r="H2" s="69">
        <f>AVERAGE(H13:H142)</f>
        <v>1.8356705631984327E-2</v>
      </c>
      <c r="I2" s="70">
        <f>AVERAGE(I13:I78)</f>
        <v>7.1489828820206856E-3</v>
      </c>
      <c r="J2" s="69">
        <f>AVERAGE(J13:J138)</f>
        <v>1.6026472870643498E-2</v>
      </c>
      <c r="K2" s="106"/>
      <c r="L2" s="3"/>
      <c r="M2" s="3"/>
      <c r="N2" s="3"/>
      <c r="O2" s="3"/>
      <c r="P2" s="3"/>
      <c r="Q2" s="3"/>
      <c r="R2" s="3"/>
      <c r="S2" s="3"/>
      <c r="T2" s="3"/>
      <c r="U2" s="106"/>
      <c r="V2" s="5"/>
      <c r="W2" s="69">
        <f>AVERAGE(W13:W158)</f>
        <v>2.2076464203978855E-2</v>
      </c>
      <c r="X2" s="69">
        <f>AVERAGE(X13:X85)</f>
        <v>2.0055232596886199E-2</v>
      </c>
      <c r="Y2" s="69">
        <f>AVERAGE(Y13:Y85)</f>
        <v>4.506859334652424E-3</v>
      </c>
      <c r="Z2" s="5"/>
      <c r="AA2" s="106"/>
    </row>
    <row r="3" spans="1:27" x14ac:dyDescent="0.25">
      <c r="A3" s="71" t="s">
        <v>35</v>
      </c>
      <c r="B3" s="72">
        <v>1.6000000000000001E-4</v>
      </c>
      <c r="C3" s="72">
        <v>3.2190000000000003E-2</v>
      </c>
      <c r="D3" s="72">
        <v>2.215E-2</v>
      </c>
      <c r="E3" s="72">
        <v>4.0800000000000003E-3</v>
      </c>
      <c r="F3" s="72">
        <f>SUM(F104)</f>
        <v>2.3168625468638106E-3</v>
      </c>
      <c r="G3" s="72">
        <v>3.48E-3</v>
      </c>
      <c r="H3" s="72">
        <v>5.4239999999999997E-2</v>
      </c>
      <c r="I3" s="72">
        <v>8.3199999999999993E-3</v>
      </c>
      <c r="J3" s="72">
        <v>1.7729999999999999E-2</v>
      </c>
      <c r="K3" s="1"/>
      <c r="L3" s="3"/>
      <c r="M3" s="3"/>
      <c r="N3" s="3"/>
      <c r="O3" s="3"/>
      <c r="P3" s="3"/>
      <c r="Q3" s="3"/>
      <c r="R3" s="3"/>
      <c r="S3" s="3"/>
      <c r="T3" s="3"/>
      <c r="U3" s="1"/>
      <c r="V3" s="6"/>
      <c r="W3" s="6"/>
      <c r="X3" s="72">
        <v>2.215E-2</v>
      </c>
      <c r="Y3" s="72">
        <v>5.8999999999999999E-3</v>
      </c>
      <c r="Z3" s="6"/>
      <c r="AA3" s="1"/>
    </row>
    <row r="4" spans="1:27" x14ac:dyDescent="0.25">
      <c r="A4" s="73" t="s">
        <v>36</v>
      </c>
      <c r="B4" s="74">
        <f>AVERAGE(B149:B151)</f>
        <v>2.2854530792115673E-4</v>
      </c>
      <c r="C4" s="74">
        <f>AVERAGE(C140:C142)</f>
        <v>2.6730311937032184E-2</v>
      </c>
      <c r="D4" s="74">
        <f>AVERAGE(D81:D83)</f>
        <v>2.1442945691875531E-2</v>
      </c>
      <c r="E4" s="74">
        <f>AVERAGE(E146:E148)</f>
        <v>7.7484900989358563E-3</v>
      </c>
      <c r="F4" s="74">
        <f>AVERAGE(F102:F104)</f>
        <v>2.9868394756893319E-3</v>
      </c>
      <c r="G4" s="74">
        <f>AVERAGE(G114:G116)</f>
        <v>3.1545449354052832E-3</v>
      </c>
      <c r="H4" s="74">
        <f>AVERAGE(H140:H142)</f>
        <v>4.5578557244737618E-2</v>
      </c>
      <c r="I4" s="74">
        <f>AVERAGE(I76:I78)</f>
        <v>6.9327473027054722E-3</v>
      </c>
      <c r="J4" s="74">
        <f>AVERAGE(J136:J138)</f>
        <v>1.8595533838653967E-2</v>
      </c>
      <c r="K4" s="106"/>
      <c r="L4" s="3"/>
      <c r="M4" s="3"/>
      <c r="N4" s="3"/>
      <c r="O4" s="3"/>
      <c r="P4" s="3"/>
      <c r="Q4" s="3"/>
      <c r="R4" s="3"/>
      <c r="S4" s="3"/>
      <c r="T4" s="3"/>
      <c r="U4" s="106"/>
      <c r="V4" s="6"/>
      <c r="W4" s="6"/>
      <c r="X4" s="74">
        <f>AVERAGE(X83:X85)</f>
        <v>2.2522110328372872E-2</v>
      </c>
      <c r="Y4" s="74">
        <f>AVERAGE(Y83:Y85)</f>
        <v>5.8251606375977856E-3</v>
      </c>
      <c r="Z4" s="6"/>
      <c r="AA4" s="106"/>
    </row>
    <row r="5" spans="1:27" x14ac:dyDescent="0.25">
      <c r="A5" s="75" t="s">
        <v>34</v>
      </c>
      <c r="B5" s="76">
        <f>AVERAGE(B147:B151)</f>
        <v>1.7942558120730216E-4</v>
      </c>
      <c r="C5" s="76">
        <f>AVERAGE(C138:C142)</f>
        <v>2.7187769620057672E-2</v>
      </c>
      <c r="D5" s="76">
        <f>AVERAGE(D79:D83)</f>
        <v>2.1046670155955106E-2</v>
      </c>
      <c r="E5" s="76">
        <f>AVERAGE(E144:E148)</f>
        <v>8.5725152403240586E-3</v>
      </c>
      <c r="F5" s="76">
        <f>AVERAGE(F100:F104)</f>
        <v>3.3719719019784573E-3</v>
      </c>
      <c r="G5" s="76">
        <f>AVERAGE(G112:G116)</f>
        <v>2.8574385646863206E-3</v>
      </c>
      <c r="H5" s="76">
        <f>AVERAGE(H138:H142)</f>
        <v>4.6289191463470158E-2</v>
      </c>
      <c r="I5" s="77">
        <f>AVERAGE(I74:I78)</f>
        <v>6.9195162235502648E-3</v>
      </c>
      <c r="J5" s="76">
        <f>AVERAGE(J134:J138)</f>
        <v>1.8643481911694248E-2</v>
      </c>
      <c r="K5" s="106"/>
      <c r="L5" s="3"/>
      <c r="M5" s="3"/>
      <c r="N5" s="3"/>
      <c r="O5" s="3"/>
      <c r="P5" s="3"/>
      <c r="Q5" s="3"/>
      <c r="R5" s="3"/>
      <c r="S5" s="3"/>
      <c r="T5" s="3"/>
      <c r="U5" s="106"/>
      <c r="V5" s="7"/>
      <c r="W5" s="7"/>
      <c r="X5" s="76">
        <f>AVERAGE(X81:X85)</f>
        <v>2.1910108882085839E-2</v>
      </c>
      <c r="Y5" s="76">
        <f>AVERAGE(Y81:Y85)</f>
        <v>5.8786066287980577E-3</v>
      </c>
      <c r="Z5" s="7"/>
      <c r="AA5" s="106"/>
    </row>
    <row r="6" spans="1:27" x14ac:dyDescent="0.25">
      <c r="A6" s="78" t="s">
        <v>38</v>
      </c>
      <c r="B6" s="79">
        <f>AVERAGE(B152:B156)</f>
        <v>3.0590367998995177E-4</v>
      </c>
      <c r="C6" s="79">
        <f>AVERAGE(C143:C156)</f>
        <v>3.3706677128668948E-2</v>
      </c>
      <c r="D6" s="80">
        <f>AVERAGE(D84:D156)</f>
        <v>1.354298857123391E-2</v>
      </c>
      <c r="E6" s="80">
        <f>AVERAGE(E149:E156)</f>
        <v>6.2035373488361452E-3</v>
      </c>
      <c r="F6" s="80">
        <f>AVERAGE(F105:F156)</f>
        <v>2.2395463516935669E-3</v>
      </c>
      <c r="G6" s="80">
        <f>AVERAGE(G117:G156)</f>
        <v>3.6543312916233624E-3</v>
      </c>
      <c r="H6" s="80">
        <f>AVERAGE(H143:H156)</f>
        <v>5.7304229213960126E-2</v>
      </c>
      <c r="I6" s="79">
        <f>AVERAGE(I79:I156)</f>
        <v>7.903277552426341E-3</v>
      </c>
      <c r="J6" s="80">
        <f>AVERAGE(J139:J156)</f>
        <v>2.0294831117950659E-2</v>
      </c>
      <c r="K6" s="2"/>
      <c r="L6" s="4"/>
      <c r="M6" s="4"/>
      <c r="N6" s="4"/>
      <c r="O6" s="4"/>
      <c r="P6" s="4"/>
      <c r="Q6" s="4"/>
      <c r="R6" s="4"/>
      <c r="S6" s="4"/>
      <c r="T6" s="4"/>
      <c r="U6" s="2"/>
      <c r="V6" s="5"/>
      <c r="W6" s="5"/>
      <c r="X6" s="80">
        <f>AVERAGE(X86:X158)</f>
        <v>1.3135356901465209E-2</v>
      </c>
      <c r="Y6" s="80">
        <f>AVERAGE(Y86:Y158)</f>
        <v>6.4554795749538884E-3</v>
      </c>
      <c r="Z6" s="5"/>
      <c r="AA6" s="2"/>
    </row>
    <row r="7" spans="1:27" x14ac:dyDescent="0.25">
      <c r="A7" s="81" t="s">
        <v>47</v>
      </c>
      <c r="B7" s="82">
        <f t="shared" ref="B7:J7" si="0">AVERAGE(B13:B156)</f>
        <v>7.0548145352734458E-4</v>
      </c>
      <c r="C7" s="82">
        <f t="shared" si="0"/>
        <v>1.3497918137951544E-2</v>
      </c>
      <c r="D7" s="82">
        <f t="shared" si="0"/>
        <v>1.6718391930124768E-2</v>
      </c>
      <c r="E7" s="82">
        <f t="shared" si="0"/>
        <v>6.7002119729825246E-3</v>
      </c>
      <c r="F7" s="82">
        <f t="shared" si="0"/>
        <v>5.256492054514234E-3</v>
      </c>
      <c r="G7" s="82">
        <f t="shared" si="0"/>
        <v>2.4606250364879959E-3</v>
      </c>
      <c r="H7" s="82">
        <f t="shared" si="0"/>
        <v>2.2143270424676412E-2</v>
      </c>
      <c r="I7" s="82">
        <f t="shared" si="0"/>
        <v>7.5575591618237525E-3</v>
      </c>
      <c r="J7" s="82">
        <f t="shared" si="0"/>
        <v>1.6560017651556888E-2</v>
      </c>
      <c r="K7" s="2"/>
      <c r="L7" s="4"/>
      <c r="M7" s="4"/>
      <c r="N7" s="4"/>
      <c r="O7" s="4"/>
      <c r="P7" s="4"/>
      <c r="Q7" s="4"/>
      <c r="R7" s="4"/>
      <c r="S7" s="4"/>
      <c r="T7" s="4"/>
      <c r="U7" s="2"/>
      <c r="V7" s="60"/>
      <c r="W7" s="114">
        <f>AVERAGE(W13:W158)</f>
        <v>2.2076464203978855E-2</v>
      </c>
      <c r="X7" s="114">
        <f>AVERAGE(X13:X158)</f>
        <v>1.6595294749175711E-2</v>
      </c>
      <c r="Y7" s="114">
        <f>AVERAGE(Y13:Y158)</f>
        <v>5.4811694548031545E-3</v>
      </c>
      <c r="Z7" s="60"/>
      <c r="AA7" s="2"/>
    </row>
    <row r="8" spans="1:27" ht="15.95" customHeight="1" x14ac:dyDescent="0.25">
      <c r="A8" s="495" t="s">
        <v>110</v>
      </c>
      <c r="B8" s="495"/>
      <c r="C8" s="495"/>
      <c r="D8" s="495"/>
      <c r="E8" s="495"/>
      <c r="F8" s="495"/>
      <c r="G8" s="495"/>
      <c r="H8" s="495"/>
      <c r="I8" s="495"/>
      <c r="J8" s="495"/>
      <c r="K8" s="106"/>
      <c r="L8" s="4"/>
      <c r="M8" s="4"/>
      <c r="N8" s="4"/>
      <c r="O8" s="4"/>
      <c r="P8" s="4"/>
      <c r="Q8" s="4"/>
      <c r="R8" s="4"/>
      <c r="S8" s="4"/>
      <c r="T8" s="4"/>
      <c r="U8" s="2"/>
      <c r="V8" s="60"/>
      <c r="W8" s="60"/>
      <c r="X8" s="60"/>
      <c r="Y8" s="60"/>
      <c r="Z8" s="60"/>
      <c r="AA8" s="2"/>
    </row>
    <row r="9" spans="1:27" x14ac:dyDescent="0.25">
      <c r="A9" s="495"/>
      <c r="B9" s="495"/>
      <c r="C9" s="495"/>
      <c r="D9" s="495"/>
      <c r="E9" s="495"/>
      <c r="F9" s="495"/>
      <c r="G9" s="495"/>
      <c r="H9" s="495"/>
      <c r="I9" s="495"/>
      <c r="J9" s="495"/>
      <c r="K9" s="106"/>
      <c r="L9" s="4"/>
      <c r="M9" s="4"/>
      <c r="N9" s="4"/>
      <c r="O9" s="4"/>
      <c r="P9" s="4"/>
      <c r="Q9" s="4"/>
      <c r="R9" s="4"/>
      <c r="S9" s="4"/>
      <c r="T9" s="4"/>
      <c r="U9" s="2"/>
      <c r="V9" s="60"/>
      <c r="W9" s="60"/>
      <c r="X9" s="60"/>
      <c r="Y9" s="60"/>
      <c r="Z9" s="60"/>
      <c r="AA9" s="2"/>
    </row>
    <row r="10" spans="1:27" x14ac:dyDescent="0.25">
      <c r="A10" s="495"/>
      <c r="B10" s="495"/>
      <c r="C10" s="495"/>
      <c r="D10" s="495"/>
      <c r="E10" s="495"/>
      <c r="F10" s="495"/>
      <c r="G10" s="495"/>
      <c r="H10" s="495"/>
      <c r="I10" s="495"/>
      <c r="J10" s="495"/>
      <c r="K10" s="106"/>
      <c r="L10" s="4"/>
      <c r="M10" s="4"/>
      <c r="N10" s="4"/>
      <c r="O10" s="4"/>
      <c r="P10" s="4"/>
      <c r="Q10" s="4"/>
      <c r="R10" s="4"/>
      <c r="S10" s="4"/>
      <c r="T10" s="4"/>
      <c r="U10" s="2"/>
      <c r="V10" s="60"/>
      <c r="W10" s="60"/>
      <c r="X10" s="60"/>
      <c r="Y10" s="60"/>
      <c r="Z10" s="60"/>
      <c r="AA10" s="2"/>
    </row>
    <row r="11" spans="1:27" ht="15.95" customHeight="1" x14ac:dyDescent="0.25">
      <c r="A11" s="495"/>
      <c r="B11" s="495"/>
      <c r="C11" s="495"/>
      <c r="D11" s="495"/>
      <c r="E11" s="495"/>
      <c r="F11" s="495"/>
      <c r="G11" s="495"/>
      <c r="H11" s="495"/>
      <c r="I11" s="495"/>
      <c r="J11" s="495"/>
      <c r="K11" s="106"/>
      <c r="L11" s="4"/>
      <c r="M11" s="4"/>
      <c r="N11" s="4"/>
      <c r="O11" s="4"/>
      <c r="P11" s="4"/>
      <c r="Q11" s="4"/>
      <c r="R11" s="4"/>
      <c r="S11" s="4"/>
      <c r="T11" s="4"/>
      <c r="U11" s="2"/>
      <c r="V11" s="60"/>
      <c r="W11" s="60"/>
      <c r="X11" s="60"/>
      <c r="Y11" s="60"/>
      <c r="Z11" s="60"/>
      <c r="AA11" s="2"/>
    </row>
    <row r="12" spans="1:27" x14ac:dyDescent="0.25">
      <c r="A12" s="496"/>
      <c r="B12" s="496"/>
      <c r="C12" s="496"/>
      <c r="D12" s="496"/>
      <c r="E12" s="496"/>
      <c r="F12" s="496"/>
      <c r="G12" s="496"/>
      <c r="H12" s="496"/>
      <c r="I12" s="496"/>
      <c r="J12" s="496"/>
      <c r="K12" s="106"/>
      <c r="L12" s="3"/>
      <c r="M12" s="3"/>
      <c r="N12" s="3"/>
      <c r="O12" s="3"/>
      <c r="P12" s="3"/>
      <c r="Q12" s="3"/>
      <c r="R12" s="3"/>
      <c r="S12" s="3"/>
      <c r="T12" s="3"/>
      <c r="U12" s="106"/>
      <c r="V12" s="3"/>
      <c r="W12" s="3"/>
      <c r="X12" s="3"/>
      <c r="Y12" s="3"/>
      <c r="Z12" s="3"/>
      <c r="AA12" s="106"/>
    </row>
    <row r="13" spans="1:27" x14ac:dyDescent="0.25">
      <c r="A13" s="61">
        <v>2021</v>
      </c>
      <c r="B13" s="98">
        <v>8.1841317533100887E-4</v>
      </c>
      <c r="C13" s="98">
        <v>4.0247990403264686E-3</v>
      </c>
      <c r="D13" s="98">
        <v>1.8330212899536982E-2</v>
      </c>
      <c r="E13" s="98">
        <v>1.1592318127291277E-2</v>
      </c>
      <c r="F13" s="98">
        <v>3.5987757435788198E-3</v>
      </c>
      <c r="G13" s="98">
        <v>1.6480374900501138E-3</v>
      </c>
      <c r="H13" s="98">
        <v>1.2242564211800845E-2</v>
      </c>
      <c r="I13" s="99">
        <v>6.2109712210051907E-3</v>
      </c>
      <c r="J13" s="98">
        <v>4.1817549917598125E-3</v>
      </c>
      <c r="K13" s="106"/>
      <c r="L13" s="3"/>
      <c r="M13" s="3"/>
      <c r="N13" s="3"/>
      <c r="O13" s="3"/>
      <c r="P13" s="3"/>
      <c r="Q13" s="3"/>
      <c r="R13" s="3"/>
      <c r="S13" s="3"/>
      <c r="T13" s="3"/>
      <c r="U13" s="106"/>
      <c r="V13" s="116">
        <v>1885</v>
      </c>
      <c r="W13" s="99">
        <v>2.1132997746560984E-2</v>
      </c>
      <c r="X13" s="99">
        <v>1.8330212899536982E-2</v>
      </c>
      <c r="Y13" s="117">
        <v>2.8027848470240022E-3</v>
      </c>
      <c r="Z13" s="115"/>
      <c r="AA13" s="106"/>
    </row>
    <row r="14" spans="1:27" x14ac:dyDescent="0.25">
      <c r="A14" s="61">
        <v>2020</v>
      </c>
      <c r="B14" s="98">
        <v>9.4728295191411299E-4</v>
      </c>
      <c r="C14" s="98">
        <v>4.3905813009352543E-3</v>
      </c>
      <c r="D14" s="98">
        <v>1.8599825579646949E-2</v>
      </c>
      <c r="E14" s="98">
        <v>1.234475084954741E-2</v>
      </c>
      <c r="F14" s="98">
        <v>3.0373199410579496E-3</v>
      </c>
      <c r="G14" s="98">
        <v>1.7592397678404955E-3</v>
      </c>
      <c r="H14" s="98">
        <v>1.3276997564129553E-2</v>
      </c>
      <c r="I14" s="99">
        <v>6.0445674074519591E-3</v>
      </c>
      <c r="J14" s="98">
        <v>1.894565903828226E-3</v>
      </c>
      <c r="K14" s="106"/>
      <c r="L14" s="3"/>
      <c r="M14" s="3"/>
      <c r="N14" s="3"/>
      <c r="O14" s="3"/>
      <c r="P14" s="3"/>
      <c r="Q14" s="3"/>
      <c r="R14" s="3"/>
      <c r="S14" s="3"/>
      <c r="T14" s="3"/>
      <c r="U14" s="106"/>
      <c r="V14" s="116">
        <v>1432</v>
      </c>
      <c r="W14" s="99">
        <v>2.1531891859381109E-2</v>
      </c>
      <c r="X14" s="99">
        <v>1.8599825579646949E-2</v>
      </c>
      <c r="Y14" s="117">
        <v>2.93206627973416E-3</v>
      </c>
      <c r="Z14" s="115"/>
      <c r="AA14" s="106"/>
    </row>
    <row r="15" spans="1:27" x14ac:dyDescent="0.25">
      <c r="A15" s="61">
        <v>2019</v>
      </c>
      <c r="B15" s="98">
        <v>8.2030056241522219E-4</v>
      </c>
      <c r="C15" s="98">
        <v>4.4607193982317966E-3</v>
      </c>
      <c r="D15" s="98">
        <v>1.8566672206822971E-2</v>
      </c>
      <c r="E15" s="98">
        <v>1.0637100103475823E-2</v>
      </c>
      <c r="F15" s="98">
        <v>4.0371655130631524E-3</v>
      </c>
      <c r="G15" s="98">
        <v>1.7478299565187086E-3</v>
      </c>
      <c r="H15" s="98">
        <v>1.2224086812462134E-2</v>
      </c>
      <c r="I15" s="99">
        <v>6.1656578220751993E-3</v>
      </c>
      <c r="J15" s="98">
        <v>4.1604786695046561E-3</v>
      </c>
      <c r="K15" s="106"/>
      <c r="L15" s="3"/>
      <c r="M15" s="3"/>
      <c r="N15" s="3"/>
      <c r="O15" s="3"/>
      <c r="P15" s="3"/>
      <c r="Q15" s="3"/>
      <c r="R15" s="3"/>
      <c r="S15" s="3"/>
      <c r="T15" s="3"/>
      <c r="U15" s="106"/>
      <c r="V15" s="116">
        <v>4009</v>
      </c>
      <c r="W15" s="99">
        <v>2.1494019311912586E-2</v>
      </c>
      <c r="X15" s="99">
        <v>1.8566672206822971E-2</v>
      </c>
      <c r="Y15" s="117">
        <v>2.9273471050896144E-3</v>
      </c>
      <c r="Z15" s="115"/>
      <c r="AA15" s="106"/>
    </row>
    <row r="16" spans="1:27" x14ac:dyDescent="0.25">
      <c r="A16" s="61">
        <v>2018</v>
      </c>
      <c r="B16" s="98">
        <v>8.1560341149082582E-4</v>
      </c>
      <c r="C16" s="98">
        <v>5.1744905179351734E-3</v>
      </c>
      <c r="D16" s="98">
        <v>1.8672456910753542E-2</v>
      </c>
      <c r="E16" s="98">
        <v>1.0381389118446141E-2</v>
      </c>
      <c r="F16" s="98">
        <v>5.0178514521521667E-3</v>
      </c>
      <c r="G16" s="98">
        <v>1.9120768719718699E-3</v>
      </c>
      <c r="H16" s="98">
        <v>1.3362932715419225E-2</v>
      </c>
      <c r="I16" s="99">
        <v>6.6706636635176812E-3</v>
      </c>
      <c r="J16" s="98">
        <v>4.4453086599797994E-3</v>
      </c>
      <c r="K16" s="106"/>
      <c r="L16" s="3"/>
      <c r="M16" s="3"/>
      <c r="N16" s="3"/>
      <c r="O16" s="3"/>
      <c r="P16" s="3"/>
      <c r="Q16" s="3"/>
      <c r="R16" s="3"/>
      <c r="S16" s="3"/>
      <c r="T16" s="3"/>
      <c r="U16" s="106"/>
      <c r="V16" s="116">
        <v>4094</v>
      </c>
      <c r="W16" s="99">
        <v>2.2113115010883713E-2</v>
      </c>
      <c r="X16" s="99">
        <v>1.8672456910753542E-2</v>
      </c>
      <c r="Y16" s="117">
        <v>3.4406581001301707E-3</v>
      </c>
      <c r="Z16" s="115"/>
      <c r="AA16" s="106"/>
    </row>
    <row r="17" spans="1:27" x14ac:dyDescent="0.25">
      <c r="A17" s="61">
        <v>2017</v>
      </c>
      <c r="B17" s="98">
        <v>8.3650395315577864E-4</v>
      </c>
      <c r="C17" s="98">
        <v>5.0406109177257886E-3</v>
      </c>
      <c r="D17" s="98">
        <v>2.0529426050352143E-2</v>
      </c>
      <c r="E17" s="98">
        <v>9.5145578671847596E-3</v>
      </c>
      <c r="F17" s="98">
        <v>5.2348957068458404E-3</v>
      </c>
      <c r="G17" s="98">
        <v>1.888879894222726E-3</v>
      </c>
      <c r="H17" s="98">
        <v>1.3637712836288082E-2</v>
      </c>
      <c r="I17" s="99">
        <v>6.3034620470061257E-3</v>
      </c>
      <c r="J17" s="98">
        <v>4.9920397204457753E-3</v>
      </c>
      <c r="K17" s="106"/>
      <c r="L17" s="3"/>
      <c r="M17" s="3"/>
      <c r="N17" s="3"/>
      <c r="O17" s="3"/>
      <c r="P17" s="3"/>
      <c r="Q17" s="3"/>
      <c r="R17" s="3"/>
      <c r="S17" s="3"/>
      <c r="T17" s="3"/>
      <c r="U17" s="106"/>
      <c r="V17" s="116">
        <v>4405</v>
      </c>
      <c r="W17" s="99">
        <v>2.3772902668717451E-2</v>
      </c>
      <c r="X17" s="99">
        <v>2.0529426050352143E-2</v>
      </c>
      <c r="Y17" s="117">
        <v>3.243476618365309E-3</v>
      </c>
      <c r="Z17" s="115"/>
      <c r="AA17" s="106"/>
    </row>
    <row r="18" spans="1:27" x14ac:dyDescent="0.25">
      <c r="A18" s="61">
        <v>2016</v>
      </c>
      <c r="B18" s="98">
        <v>8.0182034890020589E-4</v>
      </c>
      <c r="C18" s="98">
        <v>5.4231227651966628E-3</v>
      </c>
      <c r="D18" s="98">
        <v>2.0148445118647742E-2</v>
      </c>
      <c r="E18" s="98">
        <v>8.9446310542854041E-3</v>
      </c>
      <c r="F18" s="98">
        <v>5.0493011160472421E-3</v>
      </c>
      <c r="G18" s="98">
        <v>1.874525950807238E-3</v>
      </c>
      <c r="H18" s="98">
        <v>1.3744717737566367E-2</v>
      </c>
      <c r="I18" s="99">
        <v>6.5770939430057429E-3</v>
      </c>
      <c r="J18" s="98">
        <v>5.5531476866399389E-3</v>
      </c>
      <c r="K18" s="106"/>
      <c r="L18" s="3"/>
      <c r="M18" s="3"/>
      <c r="N18" s="3"/>
      <c r="O18" s="3"/>
      <c r="P18" s="3"/>
      <c r="Q18" s="3"/>
      <c r="R18" s="3"/>
      <c r="S18" s="3"/>
      <c r="T18" s="3"/>
      <c r="U18" s="106"/>
      <c r="V18" s="116">
        <v>4334</v>
      </c>
      <c r="W18" s="99">
        <v>2.3480333730631704E-2</v>
      </c>
      <c r="X18" s="99">
        <v>2.0148445118647742E-2</v>
      </c>
      <c r="Y18" s="117">
        <v>3.3318886119839616E-3</v>
      </c>
      <c r="Z18" s="115"/>
      <c r="AA18" s="106"/>
    </row>
    <row r="19" spans="1:27" x14ac:dyDescent="0.25">
      <c r="A19" s="61">
        <v>2015</v>
      </c>
      <c r="B19" s="98">
        <v>7.6785675387195849E-4</v>
      </c>
      <c r="C19" s="98">
        <v>5.7943233058139285E-3</v>
      </c>
      <c r="D19" s="98">
        <v>2.0361818459058531E-2</v>
      </c>
      <c r="E19" s="98">
        <v>8.7241597142048051E-3</v>
      </c>
      <c r="F19" s="98">
        <v>5.178948744200231E-3</v>
      </c>
      <c r="G19" s="98">
        <v>2.0094974622606575E-3</v>
      </c>
      <c r="H19" s="98">
        <v>1.3641710414533732E-2</v>
      </c>
      <c r="I19" s="99">
        <v>6.7092164593634956E-3</v>
      </c>
      <c r="J19" s="98">
        <v>6.534951096782626E-3</v>
      </c>
      <c r="K19" s="106"/>
      <c r="L19" s="3"/>
      <c r="M19" s="3"/>
      <c r="N19" s="3"/>
      <c r="O19" s="3"/>
      <c r="P19" s="3"/>
      <c r="Q19" s="3"/>
      <c r="R19" s="3"/>
      <c r="S19" s="3"/>
      <c r="T19" s="3"/>
      <c r="U19" s="106"/>
      <c r="V19" s="116">
        <v>4378</v>
      </c>
      <c r="W19" s="99">
        <v>2.3841679918095278E-2</v>
      </c>
      <c r="X19" s="99">
        <v>2.0361818459058531E-2</v>
      </c>
      <c r="Y19" s="117">
        <v>3.4798614590367469E-3</v>
      </c>
      <c r="Z19" s="115"/>
      <c r="AA19" s="106"/>
    </row>
    <row r="20" spans="1:27" x14ac:dyDescent="0.25">
      <c r="A20" s="61">
        <v>2014</v>
      </c>
      <c r="B20" s="98">
        <v>6.9592070853427134E-4</v>
      </c>
      <c r="C20" s="98">
        <v>5.6271713541638348E-3</v>
      </c>
      <c r="D20" s="98">
        <v>1.96217018523452E-2</v>
      </c>
      <c r="E20" s="98">
        <v>8.9817266445204394E-3</v>
      </c>
      <c r="F20" s="98">
        <v>5.3553273273926356E-3</v>
      </c>
      <c r="G20" s="98">
        <v>1.9898982759651821E-3</v>
      </c>
      <c r="H20" s="98">
        <v>1.5027537799911922E-2</v>
      </c>
      <c r="I20" s="99">
        <v>6.9428964437364422E-3</v>
      </c>
      <c r="J20" s="98">
        <v>7.3017305590744258E-3</v>
      </c>
      <c r="K20" s="106"/>
      <c r="L20" s="3"/>
      <c r="M20" s="3"/>
      <c r="N20" s="3"/>
      <c r="O20" s="3"/>
      <c r="P20" s="3"/>
      <c r="Q20" s="3"/>
      <c r="R20" s="3"/>
      <c r="S20" s="3"/>
      <c r="T20" s="3"/>
      <c r="U20" s="106"/>
      <c r="V20" s="116">
        <v>4230</v>
      </c>
      <c r="W20" s="99">
        <v>2.2998004664843499E-2</v>
      </c>
      <c r="X20" s="99">
        <v>1.96217018523452E-2</v>
      </c>
      <c r="Y20" s="117">
        <v>3.376302812498299E-3</v>
      </c>
      <c r="Z20" s="115"/>
      <c r="AA20" s="106"/>
    </row>
    <row r="21" spans="1:27" x14ac:dyDescent="0.25">
      <c r="A21" s="61">
        <v>2013</v>
      </c>
      <c r="B21" s="98">
        <v>6.9236719261330751E-4</v>
      </c>
      <c r="C21" s="98">
        <v>5.4469825231375051E-3</v>
      </c>
      <c r="D21" s="98">
        <v>2.0186830959631748E-2</v>
      </c>
      <c r="E21" s="98">
        <v>8.3084063113596906E-3</v>
      </c>
      <c r="F21" s="98">
        <v>5.5064828287527115E-3</v>
      </c>
      <c r="G21" s="98">
        <v>1.8931915423020128E-3</v>
      </c>
      <c r="H21" s="98">
        <v>1.4566756638340915E-2</v>
      </c>
      <c r="I21" s="99">
        <v>6.593715685903296E-3</v>
      </c>
      <c r="J21" s="98">
        <v>7.480811151439096E-3</v>
      </c>
      <c r="K21" s="106"/>
      <c r="L21" s="3"/>
      <c r="M21" s="3"/>
      <c r="N21" s="3"/>
      <c r="O21" s="3"/>
      <c r="P21" s="3"/>
      <c r="Q21" s="3"/>
      <c r="R21" s="3"/>
      <c r="S21" s="3"/>
      <c r="T21" s="3"/>
      <c r="U21" s="106"/>
      <c r="V21" s="116">
        <v>4356</v>
      </c>
      <c r="W21" s="99">
        <v>2.356212102362162E-2</v>
      </c>
      <c r="X21" s="99">
        <v>2.0186830959631748E-2</v>
      </c>
      <c r="Y21" s="117">
        <v>3.375290063989872E-3</v>
      </c>
      <c r="Z21" s="115"/>
      <c r="AA21" s="106"/>
    </row>
    <row r="22" spans="1:27" x14ac:dyDescent="0.25">
      <c r="A22" s="61">
        <v>2012</v>
      </c>
      <c r="B22" s="98">
        <v>8.9586274296883487E-4</v>
      </c>
      <c r="C22" s="98">
        <v>6.1678792485611901E-3</v>
      </c>
      <c r="D22" s="98">
        <v>1.9622108806602236E-2</v>
      </c>
      <c r="E22" s="98">
        <v>8.1116299272450867E-3</v>
      </c>
      <c r="F22" s="98">
        <v>5.7280920838310347E-3</v>
      </c>
      <c r="G22" s="98">
        <v>2.3020957758714301E-3</v>
      </c>
      <c r="H22" s="98">
        <v>1.7531762406341623E-2</v>
      </c>
      <c r="I22" s="99">
        <v>6.6402432403083944E-3</v>
      </c>
      <c r="J22" s="98">
        <v>8.0301878597024649E-3</v>
      </c>
      <c r="K22" s="106"/>
      <c r="L22" s="3"/>
      <c r="M22" s="3"/>
      <c r="N22" s="3"/>
      <c r="O22" s="3"/>
      <c r="P22" s="3"/>
      <c r="Q22" s="3"/>
      <c r="R22" s="3"/>
      <c r="S22" s="3"/>
      <c r="T22" s="3"/>
      <c r="U22" s="106"/>
      <c r="V22" s="116">
        <v>4274</v>
      </c>
      <c r="W22" s="99">
        <v>2.3205559778477575E-2</v>
      </c>
      <c r="X22" s="99">
        <v>1.9622108806602236E-2</v>
      </c>
      <c r="Y22" s="117">
        <v>3.5834509718753391E-3</v>
      </c>
      <c r="Z22" s="115"/>
      <c r="AA22" s="106"/>
    </row>
    <row r="23" spans="1:27" x14ac:dyDescent="0.25">
      <c r="A23" s="61">
        <v>2011</v>
      </c>
      <c r="B23" s="98">
        <v>9.1230532537990225E-4</v>
      </c>
      <c r="C23" s="98">
        <v>6.8072012739885017E-3</v>
      </c>
      <c r="D23" s="98">
        <v>1.9018057167534887E-2</v>
      </c>
      <c r="E23" s="98">
        <v>8.3888903884045459E-3</v>
      </c>
      <c r="F23" s="98">
        <v>6.6452535830926612E-3</v>
      </c>
      <c r="G23" s="98">
        <v>2.4238171070744149E-3</v>
      </c>
      <c r="H23" s="98">
        <v>1.7700882614915384E-2</v>
      </c>
      <c r="I23" s="99">
        <v>6.8773786067100329E-3</v>
      </c>
      <c r="J23" s="98">
        <v>8.9988933574455445E-3</v>
      </c>
      <c r="K23" s="106"/>
      <c r="L23" s="3"/>
      <c r="M23" s="3"/>
      <c r="N23" s="3"/>
      <c r="O23" s="3"/>
      <c r="P23" s="3"/>
      <c r="Q23" s="3"/>
      <c r="R23" s="3"/>
      <c r="S23" s="3"/>
      <c r="T23" s="3"/>
      <c r="U23" s="106"/>
      <c r="V23" s="116">
        <v>4235</v>
      </c>
      <c r="W23" s="99">
        <v>2.2861615698129504E-2</v>
      </c>
      <c r="X23" s="99">
        <v>1.9018057167534887E-2</v>
      </c>
      <c r="Y23" s="117">
        <v>3.8435585305946172E-3</v>
      </c>
      <c r="Z23" s="115"/>
      <c r="AA23" s="106"/>
    </row>
    <row r="24" spans="1:27" x14ac:dyDescent="0.25">
      <c r="A24" s="61">
        <v>2010</v>
      </c>
      <c r="B24" s="98">
        <v>9.808518320911007E-4</v>
      </c>
      <c r="C24" s="98">
        <v>6.0845149364332565E-3</v>
      </c>
      <c r="D24" s="98">
        <v>2.0042791008498921E-2</v>
      </c>
      <c r="E24" s="98">
        <v>8.3480191643357966E-3</v>
      </c>
      <c r="F24" s="98">
        <v>6.5533836693559252E-3</v>
      </c>
      <c r="G24" s="98">
        <v>2.053321692454447E-3</v>
      </c>
      <c r="H24" s="98">
        <v>1.5946926215151466E-2</v>
      </c>
      <c r="I24" s="99">
        <v>7.0114738107171538E-3</v>
      </c>
      <c r="J24" s="98">
        <v>8.3210726854321942E-3</v>
      </c>
      <c r="K24" s="106"/>
      <c r="L24" s="3"/>
      <c r="M24" s="3"/>
      <c r="N24" s="3"/>
      <c r="O24" s="3"/>
      <c r="P24" s="3"/>
      <c r="Q24" s="3"/>
      <c r="R24" s="3"/>
      <c r="S24" s="3"/>
      <c r="T24" s="3"/>
      <c r="U24" s="106"/>
      <c r="V24" s="116">
        <v>4395</v>
      </c>
      <c r="W24" s="99">
        <v>2.3685954956265864E-2</v>
      </c>
      <c r="X24" s="99">
        <v>2.0042791008498921E-2</v>
      </c>
      <c r="Y24" s="117">
        <v>3.6431639477669427E-3</v>
      </c>
      <c r="Z24" s="115"/>
      <c r="AA24" s="106"/>
    </row>
    <row r="25" spans="1:27" x14ac:dyDescent="0.25">
      <c r="A25" s="61">
        <v>2009</v>
      </c>
      <c r="B25" s="98">
        <v>7.3765628424355485E-4</v>
      </c>
      <c r="C25" s="98">
        <v>6.0562650003474468E-3</v>
      </c>
      <c r="D25" s="98">
        <v>2.0290893152090827E-2</v>
      </c>
      <c r="E25" s="98">
        <v>8.4990832749800883E-3</v>
      </c>
      <c r="F25" s="98">
        <v>6.3021504284286314E-3</v>
      </c>
      <c r="G25" s="98">
        <v>2.0900261386900721E-3</v>
      </c>
      <c r="H25" s="98">
        <v>1.5875646117415636E-2</v>
      </c>
      <c r="I25" s="99">
        <v>7.3017281469325793E-3</v>
      </c>
      <c r="J25" s="98">
        <v>8.7396233676682051E-3</v>
      </c>
      <c r="K25" s="106"/>
      <c r="L25" s="3"/>
      <c r="M25" s="3"/>
      <c r="N25" s="3"/>
      <c r="O25" s="3"/>
      <c r="P25" s="3"/>
      <c r="Q25" s="3"/>
      <c r="R25" s="3"/>
      <c r="S25" s="3"/>
      <c r="T25" s="3"/>
      <c r="U25" s="106"/>
      <c r="V25" s="116">
        <v>4498</v>
      </c>
      <c r="W25" s="99">
        <v>2.4043318598025432E-2</v>
      </c>
      <c r="X25" s="99">
        <v>2.0290893152090827E-2</v>
      </c>
      <c r="Y25" s="117">
        <v>3.7524254459346054E-3</v>
      </c>
      <c r="Z25" s="115"/>
      <c r="AA25" s="106"/>
    </row>
    <row r="26" spans="1:27" x14ac:dyDescent="0.25">
      <c r="A26" s="61">
        <v>2008</v>
      </c>
      <c r="B26" s="98">
        <v>8.1543028604015328E-4</v>
      </c>
      <c r="C26" s="98">
        <v>5.5161460526245666E-3</v>
      </c>
      <c r="D26" s="98">
        <v>2.0694874514339316E-2</v>
      </c>
      <c r="E26" s="98">
        <v>8.9111074396021981E-3</v>
      </c>
      <c r="F26" s="98">
        <v>6.9817887236117695E-3</v>
      </c>
      <c r="G26" s="98">
        <v>1.806737692598771E-3</v>
      </c>
      <c r="H26" s="98">
        <v>1.4917577585793393E-2</v>
      </c>
      <c r="I26" s="99">
        <v>7.2749172578092103E-3</v>
      </c>
      <c r="J26" s="98">
        <v>8.1329844215508092E-3</v>
      </c>
      <c r="K26" s="106"/>
      <c r="L26" s="3"/>
      <c r="M26" s="3"/>
      <c r="N26" s="3"/>
      <c r="O26" s="3"/>
      <c r="P26" s="3"/>
      <c r="Q26" s="3"/>
      <c r="R26" s="3"/>
      <c r="S26" s="3"/>
      <c r="T26" s="3"/>
      <c r="U26" s="106"/>
      <c r="V26" s="116">
        <v>4580</v>
      </c>
      <c r="W26" s="99">
        <v>2.4409612484077792E-2</v>
      </c>
      <c r="X26" s="99">
        <v>2.0694874514339316E-2</v>
      </c>
      <c r="Y26" s="117">
        <v>3.7147379697384762E-3</v>
      </c>
      <c r="Z26" s="115"/>
      <c r="AA26" s="106"/>
    </row>
    <row r="27" spans="1:27" x14ac:dyDescent="0.25">
      <c r="A27" s="61">
        <v>2007</v>
      </c>
      <c r="B27" s="98">
        <v>7.3691967575534268E-4</v>
      </c>
      <c r="C27" s="98">
        <v>5.3121835619198083E-3</v>
      </c>
      <c r="D27" s="98">
        <v>2.1116194737651296E-2</v>
      </c>
      <c r="E27" s="98">
        <v>9.3042736039613411E-3</v>
      </c>
      <c r="F27" s="98">
        <v>7.0139908706785496E-3</v>
      </c>
      <c r="G27" s="98">
        <v>1.7230136303632113E-3</v>
      </c>
      <c r="H27" s="98">
        <v>1.5470011610461078E-2</v>
      </c>
      <c r="I27" s="99">
        <v>7.6395773580104232E-3</v>
      </c>
      <c r="J27" s="98">
        <v>8.1644338177210632E-3</v>
      </c>
      <c r="K27" s="106"/>
      <c r="L27" s="3"/>
      <c r="M27" s="3"/>
      <c r="N27" s="3"/>
      <c r="O27" s="3"/>
      <c r="P27" s="3"/>
      <c r="Q27" s="3"/>
      <c r="R27" s="3"/>
      <c r="S27" s="3"/>
      <c r="T27" s="3"/>
      <c r="U27" s="106"/>
      <c r="V27" s="116">
        <v>4673</v>
      </c>
      <c r="W27" s="99">
        <v>2.4774285214422421E-2</v>
      </c>
      <c r="X27" s="99">
        <v>2.1116194737651296E-2</v>
      </c>
      <c r="Y27" s="117">
        <v>3.6580904767711253E-3</v>
      </c>
      <c r="Z27" s="115"/>
      <c r="AA27" s="106"/>
    </row>
    <row r="28" spans="1:27" x14ac:dyDescent="0.25">
      <c r="A28" s="61">
        <v>2006</v>
      </c>
      <c r="B28" s="98">
        <v>7.7098542571688348E-4</v>
      </c>
      <c r="C28" s="98">
        <v>5.9020263623844188E-3</v>
      </c>
      <c r="D28" s="98">
        <v>2.0976120720366243E-2</v>
      </c>
      <c r="E28" s="98">
        <v>9.6612449553626027E-3</v>
      </c>
      <c r="F28" s="98">
        <v>7.4971686224883155E-3</v>
      </c>
      <c r="G28" s="98">
        <v>1.8663164443215594E-3</v>
      </c>
      <c r="H28" s="98">
        <v>1.4712528779024943E-2</v>
      </c>
      <c r="I28" s="99">
        <v>7.422728650350134E-3</v>
      </c>
      <c r="J28" s="98">
        <v>8.7785995714384467E-3</v>
      </c>
      <c r="K28" s="106"/>
      <c r="L28" s="3"/>
      <c r="M28" s="3"/>
      <c r="N28" s="3"/>
      <c r="O28" s="3"/>
      <c r="P28" s="3"/>
      <c r="Q28" s="3"/>
      <c r="R28" s="3"/>
      <c r="S28" s="3"/>
      <c r="T28" s="3"/>
      <c r="U28" s="106"/>
      <c r="V28" s="116">
        <v>4649</v>
      </c>
      <c r="W28" s="99">
        <v>2.4719387890743391E-2</v>
      </c>
      <c r="X28" s="99">
        <v>2.0976120720366243E-2</v>
      </c>
      <c r="Y28" s="117">
        <v>3.7432671703771479E-3</v>
      </c>
      <c r="Z28" s="115"/>
      <c r="AA28" s="106"/>
    </row>
    <row r="29" spans="1:27" x14ac:dyDescent="0.25">
      <c r="A29" s="61">
        <v>2005</v>
      </c>
      <c r="B29" s="98">
        <v>8.6423464238936725E-4</v>
      </c>
      <c r="C29" s="98">
        <v>5.7383033087840592E-3</v>
      </c>
      <c r="D29" s="98">
        <v>2.0977819766817684E-2</v>
      </c>
      <c r="E29" s="98">
        <v>9.6461469091533719E-3</v>
      </c>
      <c r="F29" s="98">
        <v>6.5273871127047864E-3</v>
      </c>
      <c r="G29" s="98">
        <v>2.012968887552874E-3</v>
      </c>
      <c r="H29" s="98">
        <v>1.3768707190861658E-2</v>
      </c>
      <c r="I29" s="99">
        <v>7.0588108990187444E-3</v>
      </c>
      <c r="J29" s="98">
        <v>8.6960255942284161E-3</v>
      </c>
      <c r="K29" s="106"/>
      <c r="L29" s="3"/>
      <c r="M29" s="3"/>
      <c r="N29" s="3"/>
      <c r="O29" s="3"/>
      <c r="P29" s="3"/>
      <c r="Q29" s="3"/>
      <c r="R29" s="3"/>
      <c r="S29" s="3"/>
      <c r="T29" s="3"/>
      <c r="U29" s="106"/>
      <c r="V29" s="116">
        <v>4622</v>
      </c>
      <c r="W29" s="99">
        <v>2.4810512528718357E-2</v>
      </c>
      <c r="X29" s="99">
        <v>2.0977819766817684E-2</v>
      </c>
      <c r="Y29" s="117">
        <v>3.8326927619006732E-3</v>
      </c>
      <c r="Z29" s="115"/>
      <c r="AA29" s="106"/>
    </row>
    <row r="30" spans="1:27" x14ac:dyDescent="0.25">
      <c r="A30" s="61">
        <v>2004</v>
      </c>
      <c r="B30" s="98">
        <v>8.3271896000297022E-4</v>
      </c>
      <c r="C30" s="98">
        <v>5.8343366624411929E-3</v>
      </c>
      <c r="D30" s="98">
        <v>2.0070118118797702E-2</v>
      </c>
      <c r="E30" s="98">
        <v>9.8122934777420054E-3</v>
      </c>
      <c r="F30" s="98">
        <v>7.3247444825738969E-3</v>
      </c>
      <c r="G30" s="98">
        <v>1.9200271561851925E-3</v>
      </c>
      <c r="H30" s="98">
        <v>1.3731906926418408E-2</v>
      </c>
      <c r="I30" s="99">
        <v>7.2292735190066775E-3</v>
      </c>
      <c r="J30" s="98">
        <v>9.1811243297142773E-3</v>
      </c>
      <c r="K30" s="106"/>
      <c r="L30" s="3"/>
      <c r="M30" s="3"/>
      <c r="N30" s="3"/>
      <c r="O30" s="3"/>
      <c r="P30" s="3"/>
      <c r="Q30" s="3"/>
      <c r="R30" s="3"/>
      <c r="S30" s="3"/>
      <c r="T30" s="3"/>
      <c r="U30" s="106"/>
      <c r="V30" s="116">
        <v>4514</v>
      </c>
      <c r="W30" s="99">
        <v>2.3941996085690493E-2</v>
      </c>
      <c r="X30" s="99">
        <v>2.0070118118797702E-2</v>
      </c>
      <c r="Y30" s="117">
        <v>3.8718779668927908E-3</v>
      </c>
      <c r="Z30" s="115"/>
      <c r="AA30" s="106"/>
    </row>
    <row r="31" spans="1:27" x14ac:dyDescent="0.25">
      <c r="A31" s="61">
        <v>2003</v>
      </c>
      <c r="B31" s="98">
        <v>8.4289593436081276E-4</v>
      </c>
      <c r="C31" s="98">
        <v>6.0389759347875957E-3</v>
      </c>
      <c r="D31" s="98">
        <v>2.0538919919551452E-2</v>
      </c>
      <c r="E31" s="98">
        <v>9.8640163457793858E-3</v>
      </c>
      <c r="F31" s="98">
        <v>7.0205762634103141E-3</v>
      </c>
      <c r="G31" s="98">
        <v>1.9792050104295036E-3</v>
      </c>
      <c r="H31" s="98">
        <v>1.3726400247533996E-2</v>
      </c>
      <c r="I31" s="99">
        <v>7.1272719513040877E-3</v>
      </c>
      <c r="J31" s="98">
        <v>8.6743594257638074E-3</v>
      </c>
      <c r="K31" s="106"/>
      <c r="L31" s="3"/>
      <c r="M31" s="3"/>
      <c r="N31" s="3"/>
      <c r="O31" s="3"/>
      <c r="P31" s="3"/>
      <c r="Q31" s="3"/>
      <c r="R31" s="3"/>
      <c r="S31" s="3"/>
      <c r="T31" s="3"/>
      <c r="U31" s="106"/>
      <c r="V31" s="116">
        <v>4578</v>
      </c>
      <c r="W31" s="99">
        <v>2.4422642958884817E-2</v>
      </c>
      <c r="X31" s="99">
        <v>2.0538919919551452E-2</v>
      </c>
      <c r="Y31" s="117">
        <v>3.8837230393333651E-3</v>
      </c>
      <c r="Z31" s="115"/>
      <c r="AA31" s="106"/>
    </row>
    <row r="32" spans="1:27" x14ac:dyDescent="0.25">
      <c r="A32" s="61">
        <v>2002</v>
      </c>
      <c r="B32" s="98">
        <v>8.5738016772499528E-4</v>
      </c>
      <c r="C32" s="98">
        <v>6.869758593896525E-3</v>
      </c>
      <c r="D32" s="98">
        <v>2.0603917155641294E-2</v>
      </c>
      <c r="E32" s="98">
        <v>9.3561610802990105E-3</v>
      </c>
      <c r="F32" s="98">
        <v>7.7807250221043327E-3</v>
      </c>
      <c r="G32" s="98">
        <v>2.0362778983468639E-3</v>
      </c>
      <c r="H32" s="98">
        <v>1.4736221632773357E-2</v>
      </c>
      <c r="I32" s="99">
        <v>7.4967178415454279E-3</v>
      </c>
      <c r="J32" s="98">
        <v>8.750636336843233E-3</v>
      </c>
      <c r="K32" s="106"/>
      <c r="L32" s="3"/>
      <c r="M32" s="3"/>
      <c r="N32" s="3"/>
      <c r="O32" s="3"/>
      <c r="P32" s="3"/>
      <c r="Q32" s="3"/>
      <c r="R32" s="3"/>
      <c r="S32" s="3"/>
      <c r="T32" s="3"/>
      <c r="U32" s="106"/>
      <c r="V32" s="116">
        <v>4565</v>
      </c>
      <c r="W32" s="99">
        <v>2.4462127910403773E-2</v>
      </c>
      <c r="X32" s="99">
        <v>2.0603917155641294E-2</v>
      </c>
      <c r="Y32" s="117">
        <v>3.858210754762479E-3</v>
      </c>
      <c r="Z32" s="115"/>
      <c r="AA32" s="106"/>
    </row>
    <row r="33" spans="1:27" x14ac:dyDescent="0.25">
      <c r="A33" s="61">
        <v>2001</v>
      </c>
      <c r="B33" s="98">
        <v>8.0759027896628449E-4</v>
      </c>
      <c r="C33" s="98">
        <v>7.5303782303611155E-3</v>
      </c>
      <c r="D33" s="98">
        <v>1.9537266814992297E-2</v>
      </c>
      <c r="E33" s="98">
        <v>1.0108249187061441E-2</v>
      </c>
      <c r="F33" s="98">
        <v>7.4020195105254146E-3</v>
      </c>
      <c r="G33" s="98">
        <v>2.4495122368646243E-3</v>
      </c>
      <c r="H33" s="98">
        <v>1.6595712818757487E-2</v>
      </c>
      <c r="I33" s="99">
        <v>7.615950710251583E-3</v>
      </c>
      <c r="J33" s="98">
        <v>8.5946859489988026E-3</v>
      </c>
      <c r="K33" s="106"/>
      <c r="L33" s="3"/>
      <c r="M33" s="3"/>
      <c r="N33" s="3"/>
      <c r="O33" s="3"/>
      <c r="P33" s="3"/>
      <c r="Q33" s="3"/>
      <c r="R33" s="3"/>
      <c r="S33" s="3"/>
      <c r="T33" s="3"/>
      <c r="U33" s="106"/>
      <c r="V33" s="116">
        <v>4435</v>
      </c>
      <c r="W33" s="99">
        <v>2.3719621769638884E-2</v>
      </c>
      <c r="X33" s="99">
        <v>1.9537266814992297E-2</v>
      </c>
      <c r="Y33" s="117">
        <v>4.1823549546465867E-3</v>
      </c>
      <c r="Z33" s="115"/>
      <c r="AA33" s="106"/>
    </row>
    <row r="34" spans="1:27" x14ac:dyDescent="0.25">
      <c r="A34" s="61">
        <v>2000</v>
      </c>
      <c r="B34" s="98">
        <v>8.4620600122988952E-4</v>
      </c>
      <c r="C34" s="98">
        <v>6.9588617740892773E-3</v>
      </c>
      <c r="D34" s="98">
        <v>2.0456110290600807E-2</v>
      </c>
      <c r="E34" s="98">
        <v>8.2675903101528947E-3</v>
      </c>
      <c r="F34" s="98">
        <v>6.3596848539637651E-3</v>
      </c>
      <c r="G34" s="98">
        <v>2.1444226615018316E-3</v>
      </c>
      <c r="H34" s="98">
        <v>1.5368362407429793E-2</v>
      </c>
      <c r="I34" s="99">
        <v>7.957489974298463E-3</v>
      </c>
      <c r="J34" s="98">
        <v>8.5566668944239751E-3</v>
      </c>
      <c r="K34" s="106"/>
      <c r="L34" s="3"/>
      <c r="M34" s="3"/>
      <c r="N34" s="3"/>
      <c r="O34" s="3"/>
      <c r="P34" s="3"/>
      <c r="Q34" s="3"/>
      <c r="R34" s="3"/>
      <c r="S34" s="3"/>
      <c r="T34" s="3"/>
      <c r="U34" s="106"/>
      <c r="V34" s="116">
        <v>4711</v>
      </c>
      <c r="W34" s="99">
        <v>2.4760723427291981E-2</v>
      </c>
      <c r="X34" s="99">
        <v>2.0456110290600807E-2</v>
      </c>
      <c r="Y34" s="117">
        <v>4.3046131366911745E-3</v>
      </c>
      <c r="Z34" s="115"/>
      <c r="AA34" s="106"/>
    </row>
    <row r="35" spans="1:27" x14ac:dyDescent="0.25">
      <c r="A35" s="61">
        <v>1999</v>
      </c>
      <c r="B35" s="98">
        <v>9.3309153786137527E-4</v>
      </c>
      <c r="C35" s="98">
        <v>8.0077177740758704E-3</v>
      </c>
      <c r="D35" s="98">
        <v>2.0248613541952218E-2</v>
      </c>
      <c r="E35" s="98">
        <v>8.3240199903000661E-3</v>
      </c>
      <c r="F35" s="98">
        <v>5.8357758893363976E-3</v>
      </c>
      <c r="G35" s="98">
        <v>2.4197119541150918E-3</v>
      </c>
      <c r="H35" s="98">
        <v>1.8034498028382851E-2</v>
      </c>
      <c r="I35" s="99">
        <v>7.7177740758703579E-3</v>
      </c>
      <c r="J35" s="98">
        <v>8.4558125803934799E-3</v>
      </c>
      <c r="K35" s="106"/>
      <c r="L35" s="3"/>
      <c r="M35" s="3"/>
      <c r="N35" s="3"/>
      <c r="O35" s="3"/>
      <c r="P35" s="3"/>
      <c r="Q35" s="3"/>
      <c r="R35" s="3"/>
      <c r="S35" s="3"/>
      <c r="T35" s="3"/>
      <c r="U35" s="106"/>
      <c r="V35" s="116">
        <v>4682</v>
      </c>
      <c r="W35" s="99">
        <v>2.4682116272694683E-2</v>
      </c>
      <c r="X35" s="99">
        <v>2.0248613541952218E-2</v>
      </c>
      <c r="Y35" s="117">
        <v>4.4335027307424654E-3</v>
      </c>
      <c r="Z35" s="115"/>
      <c r="AA35" s="106"/>
    </row>
    <row r="36" spans="1:27" x14ac:dyDescent="0.25">
      <c r="A36" s="61">
        <v>1998</v>
      </c>
      <c r="B36" s="98">
        <v>1.0888039090715955E-3</v>
      </c>
      <c r="C36" s="98">
        <v>7.9881028255789251E-3</v>
      </c>
      <c r="D36" s="98">
        <v>1.9672827703420437E-2</v>
      </c>
      <c r="E36" s="98">
        <v>8.4289356277883996E-3</v>
      </c>
      <c r="F36" s="98">
        <v>5.6670915657531335E-3</v>
      </c>
      <c r="G36" s="98">
        <v>1.8058211174845973E-3</v>
      </c>
      <c r="H36" s="98">
        <v>1.7442107499468878E-2</v>
      </c>
      <c r="I36" s="99">
        <v>7.4463564903335458E-3</v>
      </c>
      <c r="J36" s="98">
        <v>9.0556617803271722E-3</v>
      </c>
      <c r="K36" s="106"/>
      <c r="L36" s="3"/>
      <c r="M36" s="3"/>
      <c r="N36" s="3"/>
      <c r="O36" s="3"/>
      <c r="P36" s="3"/>
      <c r="Q36" s="3"/>
      <c r="R36" s="3"/>
      <c r="S36" s="3"/>
      <c r="T36" s="3"/>
      <c r="U36" s="106"/>
      <c r="V36" s="116">
        <v>4500</v>
      </c>
      <c r="W36" s="99">
        <v>2.390057361376673E-2</v>
      </c>
      <c r="X36" s="99">
        <v>1.9672827703420437E-2</v>
      </c>
      <c r="Y36" s="117">
        <v>4.2277459103462929E-3</v>
      </c>
      <c r="Z36" s="115"/>
      <c r="AA36" s="106"/>
    </row>
    <row r="37" spans="1:27" x14ac:dyDescent="0.25">
      <c r="A37" s="62">
        <v>1997</v>
      </c>
      <c r="B37" s="100">
        <v>1.0709626701150146E-3</v>
      </c>
      <c r="C37" s="100">
        <v>8.9094979577653347E-3</v>
      </c>
      <c r="D37" s="100">
        <v>1.9596338219125799E-2</v>
      </c>
      <c r="E37" s="100">
        <v>8.2543878138120006E-3</v>
      </c>
      <c r="F37" s="100">
        <v>6.6593370285343194E-3</v>
      </c>
      <c r="G37" s="100">
        <v>2.6432270156030147E-3</v>
      </c>
      <c r="H37" s="100">
        <v>1.8844385706066318E-2</v>
      </c>
      <c r="I37" s="101">
        <v>7.8784115572822621E-3</v>
      </c>
      <c r="J37" s="100">
        <v>8.9835538870817969E-3</v>
      </c>
      <c r="K37" s="106"/>
      <c r="L37" s="3"/>
      <c r="M37" s="3"/>
      <c r="N37" s="3"/>
      <c r="O37" s="3"/>
      <c r="P37" s="3"/>
      <c r="Q37" s="3"/>
      <c r="R37" s="3"/>
      <c r="S37" s="3"/>
      <c r="T37" s="3"/>
      <c r="U37" s="106"/>
      <c r="V37" s="118">
        <v>4253</v>
      </c>
      <c r="W37" s="101">
        <v>2.4227682106378493E-2</v>
      </c>
      <c r="X37" s="101">
        <v>1.9596338219125799E-2</v>
      </c>
      <c r="Y37" s="119">
        <v>4.6313438872526945E-3</v>
      </c>
      <c r="Z37" s="115"/>
      <c r="AA37" s="106"/>
    </row>
    <row r="38" spans="1:27" x14ac:dyDescent="0.25">
      <c r="A38" s="62">
        <v>1996</v>
      </c>
      <c r="B38" s="100">
        <v>1.111343032668972E-3</v>
      </c>
      <c r="C38" s="100">
        <v>7.5763131617991343E-3</v>
      </c>
      <c r="D38" s="100">
        <v>2.0359578705087922E-2</v>
      </c>
      <c r="E38" s="100">
        <v>7.9204346084631311E-3</v>
      </c>
      <c r="F38" s="100">
        <v>7.5763131617991343E-3</v>
      </c>
      <c r="G38" s="100">
        <v>2.2565340764852224E-3</v>
      </c>
      <c r="H38" s="100">
        <v>1.8272284684339089E-2</v>
      </c>
      <c r="I38" s="101">
        <v>7.8978692676982785E-3</v>
      </c>
      <c r="J38" s="100">
        <v>8.7102215352329593E-3</v>
      </c>
      <c r="K38" s="106"/>
      <c r="L38" s="3"/>
      <c r="M38" s="3"/>
      <c r="N38" s="3"/>
      <c r="O38" s="3"/>
      <c r="P38" s="3"/>
      <c r="Q38" s="3"/>
      <c r="R38" s="3"/>
      <c r="S38" s="3"/>
      <c r="T38" s="3"/>
      <c r="U38" s="106"/>
      <c r="V38" s="118">
        <v>4353</v>
      </c>
      <c r="W38" s="101">
        <v>2.4556732087350434E-2</v>
      </c>
      <c r="X38" s="101">
        <v>2.0359578705087922E-2</v>
      </c>
      <c r="Y38" s="119">
        <v>4.1971533822625119E-3</v>
      </c>
      <c r="Z38" s="115"/>
      <c r="AA38" s="106"/>
    </row>
    <row r="39" spans="1:27" x14ac:dyDescent="0.25">
      <c r="A39" s="62">
        <v>1995</v>
      </c>
      <c r="B39" s="100">
        <v>1.2699101490708598E-3</v>
      </c>
      <c r="C39" s="100">
        <v>8.0214927506636717E-3</v>
      </c>
      <c r="D39" s="100">
        <v>2.006968552174801E-2</v>
      </c>
      <c r="E39" s="100">
        <v>7.7789973453134568E-3</v>
      </c>
      <c r="F39" s="100">
        <v>7.0515111292628139E-3</v>
      </c>
      <c r="G39" s="100">
        <v>2.6483050847457626E-3</v>
      </c>
      <c r="H39" s="100">
        <v>1.8716816418215234E-2</v>
      </c>
      <c r="I39" s="101">
        <v>7.4854502756789868E-3</v>
      </c>
      <c r="J39" s="100">
        <v>9.4956095568715544E-3</v>
      </c>
      <c r="K39" s="106"/>
      <c r="L39" s="3"/>
      <c r="M39" s="3"/>
      <c r="N39" s="3"/>
      <c r="O39" s="3"/>
      <c r="P39" s="3"/>
      <c r="Q39" s="3"/>
      <c r="R39" s="3"/>
      <c r="S39" s="3"/>
      <c r="T39" s="3"/>
      <c r="U39" s="106"/>
      <c r="V39" s="118">
        <v>3836</v>
      </c>
      <c r="W39" s="101">
        <v>2.4479273024300592E-2</v>
      </c>
      <c r="X39" s="101">
        <v>2.006968552174801E-2</v>
      </c>
      <c r="Y39" s="119">
        <v>4.4095875025525824E-3</v>
      </c>
      <c r="Z39" s="115"/>
      <c r="AA39" s="106"/>
    </row>
    <row r="40" spans="1:27" x14ac:dyDescent="0.25">
      <c r="A40" s="62">
        <v>1994</v>
      </c>
      <c r="B40" s="100">
        <v>1.3977812231389026E-3</v>
      </c>
      <c r="C40" s="100">
        <v>8.2902886337893524E-3</v>
      </c>
      <c r="D40" s="100">
        <v>1.9617136476466665E-2</v>
      </c>
      <c r="E40" s="100">
        <v>7.0371054682165438E-3</v>
      </c>
      <c r="F40" s="100">
        <v>8.0974912237012277E-3</v>
      </c>
      <c r="G40" s="100">
        <v>2.6589976141320501E-3</v>
      </c>
      <c r="H40" s="100">
        <v>1.8139022999124378E-2</v>
      </c>
      <c r="I40" s="101">
        <v>7.9689596169758119E-3</v>
      </c>
      <c r="J40" s="100">
        <v>9.6961030823485943E-3</v>
      </c>
      <c r="K40" s="106"/>
      <c r="L40" s="3"/>
      <c r="M40" s="3"/>
      <c r="N40" s="3"/>
      <c r="O40" s="3"/>
      <c r="P40" s="3"/>
      <c r="Q40" s="3"/>
      <c r="R40" s="3"/>
      <c r="S40" s="3"/>
      <c r="T40" s="3"/>
      <c r="U40" s="106"/>
      <c r="V40" s="118">
        <v>2979</v>
      </c>
      <c r="W40" s="101">
        <v>2.3930978527188451E-2</v>
      </c>
      <c r="X40" s="101">
        <v>1.9617136476466665E-2</v>
      </c>
      <c r="Y40" s="119">
        <v>4.3138420507217862E-3</v>
      </c>
      <c r="Z40" s="115"/>
      <c r="AA40" s="106"/>
    </row>
    <row r="41" spans="1:27" x14ac:dyDescent="0.25">
      <c r="A41" s="62">
        <v>1993</v>
      </c>
      <c r="B41" s="100">
        <v>1.707110286198758E-3</v>
      </c>
      <c r="C41" s="100">
        <v>9.5094062922481161E-3</v>
      </c>
      <c r="D41" s="100">
        <v>1.9654682523315231E-2</v>
      </c>
      <c r="E41" s="100">
        <v>6.8742696088540589E-3</v>
      </c>
      <c r="F41" s="100">
        <v>8.4610801768978706E-3</v>
      </c>
      <c r="G41" s="100">
        <v>1.632639032102839E-3</v>
      </c>
      <c r="H41" s="100">
        <v>1.8692284778075663E-2</v>
      </c>
      <c r="I41" s="101">
        <v>8.1918379505510879E-3</v>
      </c>
      <c r="J41" s="100">
        <v>1.0374418551362251E-2</v>
      </c>
      <c r="K41" s="106"/>
      <c r="L41" s="3"/>
      <c r="M41" s="3"/>
      <c r="N41" s="3"/>
      <c r="O41" s="3"/>
      <c r="P41" s="3"/>
      <c r="Q41" s="3"/>
      <c r="R41" s="3"/>
      <c r="S41" s="3"/>
      <c r="T41" s="3"/>
      <c r="U41" s="106"/>
      <c r="V41" s="118">
        <v>4237</v>
      </c>
      <c r="W41" s="101">
        <v>2.4271900277262209E-2</v>
      </c>
      <c r="X41" s="101">
        <v>1.9654682523315231E-2</v>
      </c>
      <c r="Y41" s="119">
        <v>4.6172177539469776E-3</v>
      </c>
      <c r="Z41" s="115"/>
      <c r="AA41" s="106"/>
    </row>
    <row r="42" spans="1:27" x14ac:dyDescent="0.25">
      <c r="A42" s="62">
        <v>1992</v>
      </c>
      <c r="B42" s="100">
        <v>1.3641035223769036E-3</v>
      </c>
      <c r="C42" s="100">
        <v>9.9722819147279578E-3</v>
      </c>
      <c r="D42" s="100">
        <v>1.9365286991186271E-2</v>
      </c>
      <c r="E42" s="100">
        <v>6.1042075430564639E-3</v>
      </c>
      <c r="F42" s="100">
        <v>8.190849917468622E-3</v>
      </c>
      <c r="G42" s="100">
        <v>1.4637640536921113E-3</v>
      </c>
      <c r="H42" s="100">
        <v>2.0330748388302344E-2</v>
      </c>
      <c r="I42" s="101">
        <v>8.0600454701174121E-3</v>
      </c>
      <c r="J42" s="100">
        <v>1.0370924039988788E-2</v>
      </c>
      <c r="K42" s="106"/>
      <c r="L42" s="3"/>
      <c r="M42" s="3"/>
      <c r="N42" s="3"/>
      <c r="O42" s="3"/>
      <c r="P42" s="3"/>
      <c r="Q42" s="3"/>
      <c r="R42" s="3"/>
      <c r="S42" s="3"/>
      <c r="T42" s="3"/>
      <c r="U42" s="106"/>
      <c r="V42" s="118">
        <v>3822</v>
      </c>
      <c r="W42" s="101">
        <v>2.3806409417920209E-2</v>
      </c>
      <c r="X42" s="101">
        <v>1.9365286991186271E-2</v>
      </c>
      <c r="Y42" s="119">
        <v>4.4411224267339386E-3</v>
      </c>
      <c r="Z42" s="115"/>
      <c r="AA42" s="106"/>
    </row>
    <row r="43" spans="1:27" x14ac:dyDescent="0.25">
      <c r="A43" s="62">
        <v>1991</v>
      </c>
      <c r="B43" s="100">
        <v>1.4992597016410985E-3</v>
      </c>
      <c r="C43" s="100">
        <v>9.7482985579734494E-3</v>
      </c>
      <c r="D43" s="100">
        <v>1.879362472472099E-2</v>
      </c>
      <c r="E43" s="100">
        <v>5.6300001244198924E-3</v>
      </c>
      <c r="F43" s="100">
        <v>7.6393813842957209E-3</v>
      </c>
      <c r="G43" s="100">
        <v>1.3188508578751571E-3</v>
      </c>
      <c r="H43" s="100">
        <v>1.9409503191370237E-2</v>
      </c>
      <c r="I43" s="101">
        <v>7.7700222711607134E-3</v>
      </c>
      <c r="J43" s="100">
        <v>1.0102895250892713E-2</v>
      </c>
      <c r="K43" s="106"/>
      <c r="L43" s="3"/>
      <c r="M43" s="3"/>
      <c r="N43" s="3"/>
      <c r="O43" s="3"/>
      <c r="P43" s="3"/>
      <c r="Q43" s="3"/>
      <c r="R43" s="3"/>
      <c r="S43" s="3"/>
      <c r="T43" s="3"/>
      <c r="U43" s="106"/>
      <c r="V43" s="118">
        <v>3741</v>
      </c>
      <c r="W43" s="101">
        <v>2.3272740845806428E-2</v>
      </c>
      <c r="X43" s="101">
        <v>1.879362472472099E-2</v>
      </c>
      <c r="Y43" s="119">
        <v>4.4791161210854386E-3</v>
      </c>
      <c r="Z43" s="115"/>
      <c r="AA43" s="106"/>
    </row>
    <row r="44" spans="1:27" x14ac:dyDescent="0.25">
      <c r="A44" s="62">
        <v>1990</v>
      </c>
      <c r="B44" s="100">
        <v>1.7964520072856109E-3</v>
      </c>
      <c r="C44" s="100">
        <v>9.4188976770877512E-3</v>
      </c>
      <c r="D44" s="100">
        <v>1.9193343147284114E-2</v>
      </c>
      <c r="E44" s="100">
        <v>5.3706429801142746E-3</v>
      </c>
      <c r="F44" s="100">
        <v>8.6329499239002974E-3</v>
      </c>
      <c r="G44" s="100">
        <v>2.8319069837071781E-3</v>
      </c>
      <c r="H44" s="100">
        <v>2.0521969111005765E-2</v>
      </c>
      <c r="I44" s="101">
        <v>7.865715212455401E-3</v>
      </c>
      <c r="J44" s="100">
        <v>9.7245440255495398E-3</v>
      </c>
      <c r="K44" s="106"/>
      <c r="L44" s="3"/>
      <c r="M44" s="3"/>
      <c r="N44" s="3"/>
      <c r="O44" s="3"/>
      <c r="P44" s="3"/>
      <c r="Q44" s="3"/>
      <c r="R44" s="3"/>
      <c r="S44" s="3"/>
      <c r="T44" s="3"/>
      <c r="U44" s="106"/>
      <c r="V44" s="118">
        <v>3792</v>
      </c>
      <c r="W44" s="101">
        <v>2.3653284762593877E-2</v>
      </c>
      <c r="X44" s="101">
        <v>1.9193343147284114E-2</v>
      </c>
      <c r="Y44" s="119">
        <v>4.4599416153097635E-3</v>
      </c>
      <c r="Z44" s="115"/>
      <c r="AA44" s="106"/>
    </row>
    <row r="45" spans="1:27" x14ac:dyDescent="0.25">
      <c r="A45" s="62">
        <v>1989</v>
      </c>
      <c r="B45" s="100">
        <v>2.5432254597489269E-3</v>
      </c>
      <c r="C45" s="100">
        <v>9.0043928439759308E-3</v>
      </c>
      <c r="D45" s="100">
        <v>1.9146051126955065E-2</v>
      </c>
      <c r="E45" s="100">
        <v>5.0052176738547673E-3</v>
      </c>
      <c r="F45" s="100">
        <v>9.0356363999925023E-3</v>
      </c>
      <c r="G45" s="100">
        <v>2.7306867958483564E-3</v>
      </c>
      <c r="H45" s="100">
        <v>1.9470984109527412E-2</v>
      </c>
      <c r="I45" s="101">
        <v>7.7484018921097526E-3</v>
      </c>
      <c r="J45" s="100">
        <v>1.0160404416589079E-2</v>
      </c>
      <c r="K45" s="106"/>
      <c r="L45" s="3"/>
      <c r="M45" s="3"/>
      <c r="N45" s="3"/>
      <c r="O45" s="3"/>
      <c r="P45" s="3"/>
      <c r="Q45" s="3"/>
      <c r="R45" s="3"/>
      <c r="S45" s="3"/>
      <c r="T45" s="3"/>
      <c r="U45" s="106"/>
      <c r="V45" s="118">
        <v>3762</v>
      </c>
      <c r="W45" s="101">
        <v>2.3507651546868458E-2</v>
      </c>
      <c r="X45" s="101">
        <v>1.9146051126955065E-2</v>
      </c>
      <c r="Y45" s="119">
        <v>4.3616004199133925E-3</v>
      </c>
      <c r="Z45" s="115"/>
      <c r="AA45" s="106"/>
    </row>
    <row r="46" spans="1:27" x14ac:dyDescent="0.25">
      <c r="A46" s="62">
        <v>1988</v>
      </c>
      <c r="B46" s="100">
        <v>5.797465177563057E-3</v>
      </c>
      <c r="C46" s="100">
        <v>8.890701468189233E-3</v>
      </c>
      <c r="D46" s="100">
        <v>1.9368804115949302E-2</v>
      </c>
      <c r="E46" s="100">
        <v>5.7598192997866731E-3</v>
      </c>
      <c r="F46" s="100">
        <v>8.5769858200527051E-3</v>
      </c>
      <c r="G46" s="100">
        <v>2.3214957962103149E-3</v>
      </c>
      <c r="H46" s="100">
        <v>2.0711507089973647E-2</v>
      </c>
      <c r="I46" s="101">
        <v>7.9370058978541855E-3</v>
      </c>
      <c r="J46" s="100">
        <v>1.0227130129250847E-2</v>
      </c>
      <c r="K46" s="106"/>
      <c r="L46" s="3"/>
      <c r="M46" s="3"/>
      <c r="N46" s="3"/>
      <c r="O46" s="3"/>
      <c r="P46" s="3"/>
      <c r="Q46" s="3"/>
      <c r="R46" s="3"/>
      <c r="S46" s="3"/>
      <c r="T46" s="3"/>
      <c r="U46" s="106"/>
      <c r="V46" s="118">
        <v>3759</v>
      </c>
      <c r="W46" s="101">
        <v>2.3585142426904255E-2</v>
      </c>
      <c r="X46" s="101">
        <v>1.9368804115949302E-2</v>
      </c>
      <c r="Y46" s="119">
        <v>4.2163383109549528E-3</v>
      </c>
      <c r="Z46" s="115"/>
      <c r="AA46" s="106"/>
    </row>
    <row r="47" spans="1:27" x14ac:dyDescent="0.25">
      <c r="A47" s="62">
        <v>1987</v>
      </c>
      <c r="B47" s="100">
        <v>2.1985894443003421E-3</v>
      </c>
      <c r="C47" s="100">
        <v>9.4428181470090529E-3</v>
      </c>
      <c r="D47" s="100">
        <v>1.9293239955040082E-2</v>
      </c>
      <c r="E47" s="100">
        <v>5.2000345845530562E-3</v>
      </c>
      <c r="F47" s="100">
        <v>7.9482713899284834E-3</v>
      </c>
      <c r="G47" s="100">
        <v>1.9639085485604179E-3</v>
      </c>
      <c r="H47" s="100">
        <v>2.2140289769148107E-2</v>
      </c>
      <c r="I47" s="101">
        <v>6.8551524808241008E-3</v>
      </c>
      <c r="J47" s="100">
        <v>8.9858079816207796E-3</v>
      </c>
      <c r="K47" s="106"/>
      <c r="L47" s="3"/>
      <c r="M47" s="3"/>
      <c r="N47" s="3"/>
      <c r="O47" s="3"/>
      <c r="P47" s="3"/>
      <c r="Q47" s="3"/>
      <c r="R47" s="3"/>
      <c r="S47" s="3"/>
      <c r="T47" s="3"/>
      <c r="U47" s="106"/>
      <c r="V47" s="118">
        <v>3870</v>
      </c>
      <c r="W47" s="101">
        <v>2.390039648719754E-2</v>
      </c>
      <c r="X47" s="101">
        <v>1.9293239955040082E-2</v>
      </c>
      <c r="Y47" s="119">
        <v>4.6071565321574581E-3</v>
      </c>
      <c r="Z47" s="115"/>
      <c r="AA47" s="106"/>
    </row>
    <row r="48" spans="1:27" x14ac:dyDescent="0.25">
      <c r="A48" s="62">
        <v>1986</v>
      </c>
      <c r="B48" s="100">
        <v>1.7966156485844658E-3</v>
      </c>
      <c r="C48" s="100">
        <v>1.0070994293103234E-2</v>
      </c>
      <c r="D48" s="100">
        <v>1.9389772345795669E-2</v>
      </c>
      <c r="E48" s="100">
        <v>5.0479304728393987E-3</v>
      </c>
      <c r="F48" s="100">
        <v>8.0132787924753514E-3</v>
      </c>
      <c r="G48" s="100">
        <v>1.6909323751383208E-3</v>
      </c>
      <c r="H48" s="100">
        <v>2.0589588332566612E-2</v>
      </c>
      <c r="I48" s="101">
        <v>7.3045791940717902E-3</v>
      </c>
      <c r="J48" s="100">
        <v>9.4182446629946914E-3</v>
      </c>
      <c r="K48" s="106"/>
      <c r="L48" s="3"/>
      <c r="M48" s="3"/>
      <c r="N48" s="3"/>
      <c r="O48" s="3"/>
      <c r="P48" s="3"/>
      <c r="Q48" s="3"/>
      <c r="R48" s="3"/>
      <c r="S48" s="3"/>
      <c r="T48" s="3"/>
      <c r="U48" s="106"/>
      <c r="V48" s="118">
        <v>3903</v>
      </c>
      <c r="W48" s="101">
        <v>2.4263636250606124E-2</v>
      </c>
      <c r="X48" s="101">
        <v>1.9389772345795669E-2</v>
      </c>
      <c r="Y48" s="119">
        <v>4.8738639048104548E-3</v>
      </c>
      <c r="Z48" s="115"/>
      <c r="AA48" s="106"/>
    </row>
    <row r="49" spans="1:27" x14ac:dyDescent="0.25">
      <c r="A49" s="62">
        <v>1985</v>
      </c>
      <c r="B49" s="100">
        <v>1.4159181636726546E-3</v>
      </c>
      <c r="C49" s="100">
        <v>8.9258982035928143E-3</v>
      </c>
      <c r="D49" s="100">
        <v>2.0540169660678644E-2</v>
      </c>
      <c r="E49" s="100">
        <v>4.3600299401197603E-3</v>
      </c>
      <c r="F49" s="100">
        <v>8.3395708582834332E-3</v>
      </c>
      <c r="G49" s="100">
        <v>1.9086826347305388E-3</v>
      </c>
      <c r="H49" s="100">
        <v>1.9317614770459082E-2</v>
      </c>
      <c r="I49" s="101">
        <v>7.135728542914172E-3</v>
      </c>
      <c r="J49" s="100">
        <v>9.6619261477045911E-3</v>
      </c>
      <c r="K49" s="106"/>
      <c r="L49" s="3"/>
      <c r="M49" s="3"/>
      <c r="N49" s="3"/>
      <c r="O49" s="3"/>
      <c r="P49" s="3"/>
      <c r="Q49" s="3"/>
      <c r="R49" s="3"/>
      <c r="S49" s="3"/>
      <c r="T49" s="3"/>
      <c r="U49" s="106"/>
      <c r="V49" s="118">
        <v>4018</v>
      </c>
      <c r="W49" s="101">
        <v>2.5062375249500998E-2</v>
      </c>
      <c r="X49" s="101">
        <v>2.0540169660678644E-2</v>
      </c>
      <c r="Y49" s="119">
        <v>4.5222055888223534E-3</v>
      </c>
      <c r="Z49" s="115"/>
      <c r="AA49" s="106"/>
    </row>
    <row r="50" spans="1:27" x14ac:dyDescent="0.25">
      <c r="A50" s="62">
        <v>1984</v>
      </c>
      <c r="B50" s="100">
        <v>1.7625151028237609E-3</v>
      </c>
      <c r="C50" s="100">
        <v>9.4104604959954156E-3</v>
      </c>
      <c r="D50" s="100">
        <v>1.9885903615958548E-2</v>
      </c>
      <c r="E50" s="100">
        <v>4.1602829988914214E-3</v>
      </c>
      <c r="F50" s="100">
        <v>7.9095200727426727E-3</v>
      </c>
      <c r="G50" s="100">
        <v>1.9493541596602021E-3</v>
      </c>
      <c r="H50" s="100">
        <v>1.888320067760298E-2</v>
      </c>
      <c r="I50" s="101">
        <v>8.0091675697221074E-3</v>
      </c>
      <c r="J50" s="100">
        <v>8.9371348853430985E-3</v>
      </c>
      <c r="K50" s="106"/>
      <c r="L50" s="3"/>
      <c r="M50" s="3"/>
      <c r="N50" s="3"/>
      <c r="O50" s="3"/>
      <c r="P50" s="3"/>
      <c r="Q50" s="3"/>
      <c r="R50" s="3"/>
      <c r="S50" s="3"/>
      <c r="T50" s="3"/>
      <c r="U50" s="106"/>
      <c r="V50" s="118">
        <v>3908</v>
      </c>
      <c r="W50" s="101">
        <v>2.4338901137227059E-2</v>
      </c>
      <c r="X50" s="101">
        <v>1.9885903615958548E-2</v>
      </c>
      <c r="Y50" s="119">
        <v>4.4529975212685112E-3</v>
      </c>
      <c r="Z50" s="115"/>
      <c r="AA50" s="106"/>
    </row>
    <row r="51" spans="1:27" x14ac:dyDescent="0.25">
      <c r="A51" s="62">
        <v>1983</v>
      </c>
      <c r="B51" s="100">
        <v>1.6561342340379167E-3</v>
      </c>
      <c r="C51" s="100">
        <v>1.0080004980854838E-2</v>
      </c>
      <c r="D51" s="100">
        <v>2.0521121937552532E-2</v>
      </c>
      <c r="E51" s="100">
        <v>4.4640911496435579E-3</v>
      </c>
      <c r="F51" s="100">
        <v>8.5857485290913044E-3</v>
      </c>
      <c r="G51" s="100">
        <v>3.0694517946642593E-3</v>
      </c>
      <c r="H51" s="100">
        <v>2.070167792547396E-2</v>
      </c>
      <c r="I51" s="101">
        <v>7.8199420975624944E-3</v>
      </c>
      <c r="J51" s="100">
        <v>9.7188930050119849E-3</v>
      </c>
      <c r="K51" s="106"/>
      <c r="L51" s="3"/>
      <c r="M51" s="3"/>
      <c r="N51" s="3"/>
      <c r="O51" s="3"/>
      <c r="P51" s="3"/>
      <c r="Q51" s="3"/>
      <c r="R51" s="3"/>
      <c r="S51" s="3"/>
      <c r="T51" s="3"/>
      <c r="U51" s="106"/>
      <c r="V51" s="118">
        <v>4031</v>
      </c>
      <c r="W51" s="101">
        <v>2.5097282321078353E-2</v>
      </c>
      <c r="X51" s="101">
        <v>2.0521121937552532E-2</v>
      </c>
      <c r="Y51" s="119">
        <v>4.5761603835258215E-3</v>
      </c>
      <c r="Z51" s="115"/>
      <c r="AA51" s="106"/>
    </row>
    <row r="52" spans="1:27" x14ac:dyDescent="0.25">
      <c r="A52" s="62">
        <v>1982</v>
      </c>
      <c r="B52" s="100">
        <v>1.5890356539874863E-3</v>
      </c>
      <c r="C52" s="100">
        <v>1.0043201906842785E-2</v>
      </c>
      <c r="D52" s="100">
        <v>1.9533965637103981E-2</v>
      </c>
      <c r="E52" s="100">
        <v>4.2022544443340946E-3</v>
      </c>
      <c r="F52" s="100">
        <v>8.1872579203495881E-3</v>
      </c>
      <c r="G52" s="100">
        <v>2.8366769291885987E-3</v>
      </c>
      <c r="H52" s="100">
        <v>1.9713973582282253E-2</v>
      </c>
      <c r="I52" s="101">
        <v>7.5789552090575031E-3</v>
      </c>
      <c r="J52" s="100">
        <v>1.0800476710696196E-2</v>
      </c>
      <c r="K52" s="106"/>
      <c r="L52" s="3"/>
      <c r="M52" s="3"/>
      <c r="N52" s="3"/>
      <c r="O52" s="3"/>
      <c r="P52" s="3"/>
      <c r="Q52" s="3"/>
      <c r="R52" s="3"/>
      <c r="S52" s="3"/>
      <c r="T52" s="3"/>
      <c r="U52" s="106"/>
      <c r="V52" s="118">
        <v>3905</v>
      </c>
      <c r="W52" s="101">
        <v>2.4239000893832557E-2</v>
      </c>
      <c r="X52" s="101">
        <v>1.9533965637103981E-2</v>
      </c>
      <c r="Y52" s="119">
        <v>4.7050352567285757E-3</v>
      </c>
      <c r="Z52" s="115"/>
      <c r="AA52" s="106"/>
    </row>
    <row r="53" spans="1:27" x14ac:dyDescent="0.25">
      <c r="A53" s="62">
        <v>1981</v>
      </c>
      <c r="B53" s="100">
        <v>1.7092887092509349E-3</v>
      </c>
      <c r="C53" s="100">
        <v>1.0378498847882748E-2</v>
      </c>
      <c r="D53" s="100">
        <v>2.0851433536055605E-2</v>
      </c>
      <c r="E53" s="100">
        <v>4.3818229894609598E-3</v>
      </c>
      <c r="F53" s="100">
        <v>8.4520077059645673E-3</v>
      </c>
      <c r="G53" s="100">
        <v>2.899180296906282E-3</v>
      </c>
      <c r="H53" s="100">
        <v>1.9085483322630603E-2</v>
      </c>
      <c r="I53" s="101">
        <v>7.8287311600498625E-3</v>
      </c>
      <c r="J53" s="100">
        <v>1.1823367204321384E-2</v>
      </c>
      <c r="K53" s="106"/>
      <c r="L53" s="3"/>
      <c r="M53" s="3"/>
      <c r="N53" s="3"/>
      <c r="O53" s="3"/>
      <c r="P53" s="3"/>
      <c r="Q53" s="3"/>
      <c r="R53" s="3"/>
      <c r="S53" s="3"/>
      <c r="T53" s="3"/>
      <c r="U53" s="106"/>
      <c r="V53" s="118">
        <v>2664</v>
      </c>
      <c r="W53" s="101">
        <v>2.5157707853284479E-2</v>
      </c>
      <c r="X53" s="101">
        <v>2.0851433536055605E-2</v>
      </c>
      <c r="Y53" s="119">
        <v>4.3062743172288739E-3</v>
      </c>
      <c r="Z53" s="115"/>
      <c r="AA53" s="106"/>
    </row>
    <row r="54" spans="1:27" x14ac:dyDescent="0.25">
      <c r="A54" s="62">
        <v>1980</v>
      </c>
      <c r="B54" s="100">
        <v>1.594193908566466E-3</v>
      </c>
      <c r="C54" s="100">
        <v>9.9869735128093797E-3</v>
      </c>
      <c r="D54" s="100">
        <v>2.0854785683270267E-2</v>
      </c>
      <c r="E54" s="100">
        <v>4.075429563922834E-3</v>
      </c>
      <c r="F54" s="100">
        <v>8.9014329135909676E-3</v>
      </c>
      <c r="G54" s="100">
        <v>2.5680789032938404E-3</v>
      </c>
      <c r="H54" s="100">
        <v>2.0432975621859688E-2</v>
      </c>
      <c r="I54" s="101">
        <v>8.0392035233546304E-3</v>
      </c>
      <c r="J54" s="100">
        <v>1.16804168475901E-2</v>
      </c>
      <c r="K54" s="106"/>
      <c r="L54" s="3"/>
      <c r="M54" s="3"/>
      <c r="N54" s="3"/>
      <c r="O54" s="3"/>
      <c r="P54" s="3"/>
      <c r="Q54" s="3"/>
      <c r="R54" s="3"/>
      <c r="S54" s="3"/>
      <c r="T54" s="3"/>
      <c r="U54" s="106"/>
      <c r="V54" s="118">
        <v>4114</v>
      </c>
      <c r="W54" s="101">
        <v>2.5519508715340238E-2</v>
      </c>
      <c r="X54" s="101">
        <v>2.0854785683270267E-2</v>
      </c>
      <c r="Y54" s="119">
        <v>4.6647230320699708E-3</v>
      </c>
      <c r="Z54" s="115"/>
      <c r="AA54" s="106"/>
    </row>
    <row r="55" spans="1:27" x14ac:dyDescent="0.25">
      <c r="A55" s="62">
        <v>1979</v>
      </c>
      <c r="B55" s="100">
        <v>1.0350546833106785E-3</v>
      </c>
      <c r="C55" s="100">
        <v>9.9577248749828529E-3</v>
      </c>
      <c r="D55" s="100">
        <v>2.0738505281272992E-2</v>
      </c>
      <c r="E55" s="100">
        <v>4.701392959134046E-3</v>
      </c>
      <c r="F55" s="100">
        <v>8.5173776951951007E-3</v>
      </c>
      <c r="G55" s="100">
        <v>2.6562246692189702E-3</v>
      </c>
      <c r="H55" s="100">
        <v>1.8593572684532791E-2</v>
      </c>
      <c r="I55" s="101">
        <v>8.1931436980134439E-3</v>
      </c>
      <c r="J55" s="100">
        <v>1.1822070358777389E-2</v>
      </c>
      <c r="K55" s="106"/>
      <c r="L55" s="3"/>
      <c r="M55" s="3"/>
      <c r="N55" s="3"/>
      <c r="O55" s="3"/>
      <c r="P55" s="3"/>
      <c r="Q55" s="3"/>
      <c r="R55" s="3"/>
      <c r="S55" s="3"/>
      <c r="T55" s="3"/>
      <c r="U55" s="106"/>
      <c r="V55" s="118">
        <v>4101</v>
      </c>
      <c r="W55" s="101">
        <v>2.5570838893115014E-2</v>
      </c>
      <c r="X55" s="101">
        <v>2.0738505281272992E-2</v>
      </c>
      <c r="Y55" s="119">
        <v>4.8323336118420226E-3</v>
      </c>
      <c r="Z55" s="115"/>
      <c r="AA55" s="106"/>
    </row>
    <row r="56" spans="1:27" x14ac:dyDescent="0.25">
      <c r="A56" s="62">
        <v>1978</v>
      </c>
      <c r="B56" s="100">
        <v>1.7149102969998492E-3</v>
      </c>
      <c r="C56" s="100">
        <v>1.0151263882607167E-2</v>
      </c>
      <c r="D56" s="100">
        <v>1.932257902407156E-2</v>
      </c>
      <c r="E56" s="100">
        <v>4.8494899241167894E-3</v>
      </c>
      <c r="F56" s="100">
        <v>8.4049449721091511E-3</v>
      </c>
      <c r="G56" s="100">
        <v>2.9838182823257449E-3</v>
      </c>
      <c r="H56" s="100">
        <v>1.8870294989697976E-2</v>
      </c>
      <c r="I56" s="101">
        <v>8.0029147193326298E-3</v>
      </c>
      <c r="J56" s="100">
        <v>1.2475501281471431E-2</v>
      </c>
      <c r="K56" s="106"/>
      <c r="L56" s="3"/>
      <c r="M56" s="3"/>
      <c r="N56" s="3"/>
      <c r="O56" s="3"/>
      <c r="P56" s="3"/>
      <c r="Q56" s="3"/>
      <c r="R56" s="3"/>
      <c r="S56" s="3"/>
      <c r="T56" s="3"/>
      <c r="U56" s="106"/>
      <c r="V56" s="118">
        <v>3836</v>
      </c>
      <c r="W56" s="101">
        <v>2.4096688275792755E-2</v>
      </c>
      <c r="X56" s="101">
        <v>1.932257902407156E-2</v>
      </c>
      <c r="Y56" s="119">
        <v>4.7741092517211946E-3</v>
      </c>
      <c r="Z56" s="115"/>
      <c r="AA56" s="106"/>
    </row>
    <row r="57" spans="1:27" x14ac:dyDescent="0.25">
      <c r="A57" s="62">
        <v>1977</v>
      </c>
      <c r="B57" s="100">
        <v>1.4546850142682934E-3</v>
      </c>
      <c r="C57" s="100">
        <v>1.1018465214457712E-2</v>
      </c>
      <c r="D57" s="100">
        <v>1.9430877701226267E-2</v>
      </c>
      <c r="E57" s="100">
        <v>4.8964078565371071E-3</v>
      </c>
      <c r="F57" s="100">
        <v>8.0286232489616017E-3</v>
      </c>
      <c r="G57" s="100">
        <v>2.8722291345552689E-3</v>
      </c>
      <c r="H57" s="100">
        <v>1.8669489374609247E-2</v>
      </c>
      <c r="I57" s="101">
        <v>7.6200734151671027E-3</v>
      </c>
      <c r="J57" s="100">
        <v>1.0919422830507531E-2</v>
      </c>
      <c r="K57" s="106"/>
      <c r="L57" s="3"/>
      <c r="M57" s="3"/>
      <c r="N57" s="3"/>
      <c r="O57" s="3"/>
      <c r="P57" s="3"/>
      <c r="Q57" s="3"/>
      <c r="R57" s="3"/>
      <c r="S57" s="3"/>
      <c r="T57" s="3"/>
      <c r="U57" s="106"/>
      <c r="V57" s="118">
        <v>3884</v>
      </c>
      <c r="W57" s="101">
        <v>2.4042538703906602E-2</v>
      </c>
      <c r="X57" s="101">
        <v>1.9430877701226267E-2</v>
      </c>
      <c r="Y57" s="119">
        <v>4.6116610026803347E-3</v>
      </c>
      <c r="Z57" s="115"/>
      <c r="AA57" s="106"/>
    </row>
    <row r="58" spans="1:27" x14ac:dyDescent="0.25">
      <c r="A58" s="62">
        <v>1976</v>
      </c>
      <c r="B58" s="100">
        <v>1.1923876885971151E-3</v>
      </c>
      <c r="C58" s="100">
        <v>1.04537170653713E-2</v>
      </c>
      <c r="D58" s="100">
        <v>1.9715046442145483E-2</v>
      </c>
      <c r="E58" s="100">
        <v>4.6340521534115157E-3</v>
      </c>
      <c r="F58" s="100">
        <v>7.8318191364674158E-3</v>
      </c>
      <c r="G58" s="100">
        <v>2.567698488513106E-3</v>
      </c>
      <c r="H58" s="100">
        <v>2.0690636369179487E-2</v>
      </c>
      <c r="I58" s="101">
        <v>8.0147422477862915E-3</v>
      </c>
      <c r="J58" s="100">
        <v>1.2147449577583111E-2</v>
      </c>
      <c r="K58" s="106"/>
      <c r="L58" s="3"/>
      <c r="M58" s="3"/>
      <c r="N58" s="3"/>
      <c r="O58" s="3"/>
      <c r="P58" s="3"/>
      <c r="Q58" s="3"/>
      <c r="R58" s="3"/>
      <c r="S58" s="3"/>
      <c r="T58" s="3"/>
      <c r="U58" s="106"/>
      <c r="V58" s="118">
        <v>3632</v>
      </c>
      <c r="W58" s="101">
        <v>2.4606545937413196E-2</v>
      </c>
      <c r="X58" s="101">
        <v>1.9715046442145483E-2</v>
      </c>
      <c r="Y58" s="119">
        <v>4.8914994952677128E-3</v>
      </c>
      <c r="Z58" s="115"/>
      <c r="AA58" s="106"/>
    </row>
    <row r="59" spans="1:27" x14ac:dyDescent="0.25">
      <c r="A59" s="62">
        <v>1975</v>
      </c>
      <c r="B59" s="100">
        <v>1.3726004723360449E-3</v>
      </c>
      <c r="C59" s="100">
        <v>9.2515963208924593E-3</v>
      </c>
      <c r="D59" s="100">
        <v>2.027949913539627E-2</v>
      </c>
      <c r="E59" s="100">
        <v>5.1203380365084815E-3</v>
      </c>
      <c r="F59" s="100">
        <v>9.0026442744393538E-3</v>
      </c>
      <c r="G59" s="100">
        <v>2.6510028730411849E-3</v>
      </c>
      <c r="H59" s="100">
        <v>1.7016208796754202E-2</v>
      </c>
      <c r="I59" s="101">
        <v>7.3138074187709843E-3</v>
      </c>
      <c r="J59" s="100">
        <v>1.260235629747751E-2</v>
      </c>
      <c r="K59" s="106"/>
      <c r="L59" s="3"/>
      <c r="M59" s="3"/>
      <c r="N59" s="3"/>
      <c r="O59" s="3"/>
      <c r="P59" s="3"/>
      <c r="Q59" s="3"/>
      <c r="R59" s="3"/>
      <c r="S59" s="3"/>
      <c r="T59" s="3"/>
      <c r="U59" s="106"/>
      <c r="V59" s="118">
        <v>3691</v>
      </c>
      <c r="W59" s="101">
        <v>2.4834648742119322E-2</v>
      </c>
      <c r="X59" s="101">
        <v>2.027949913539627E-2</v>
      </c>
      <c r="Y59" s="119">
        <v>4.5551496067230517E-3</v>
      </c>
      <c r="Z59" s="115"/>
      <c r="AA59" s="106"/>
    </row>
    <row r="60" spans="1:27" x14ac:dyDescent="0.25">
      <c r="A60" s="62">
        <v>1974</v>
      </c>
      <c r="B60" s="100">
        <v>1.2495297468694576E-3</v>
      </c>
      <c r="C60" s="100">
        <v>9.2774224754124789E-3</v>
      </c>
      <c r="D60" s="100">
        <v>2.0711291449454508E-2</v>
      </c>
      <c r="E60" s="100">
        <v>5.1996560434245179E-3</v>
      </c>
      <c r="F60" s="100">
        <v>9.0893212231955723E-3</v>
      </c>
      <c r="G60" s="100">
        <v>2.4385983769549093E-3</v>
      </c>
      <c r="H60" s="100">
        <v>1.6707421937980329E-2</v>
      </c>
      <c r="I60" s="101">
        <v>7.4165636588380719E-3</v>
      </c>
      <c r="J60" s="100">
        <v>1.1648841833718494E-2</v>
      </c>
      <c r="K60" s="106"/>
      <c r="L60" s="3"/>
      <c r="M60" s="3"/>
      <c r="N60" s="3"/>
      <c r="O60" s="3"/>
      <c r="P60" s="3"/>
      <c r="Q60" s="3"/>
      <c r="R60" s="3"/>
      <c r="S60" s="3"/>
      <c r="T60" s="3"/>
      <c r="U60" s="106"/>
      <c r="V60" s="118">
        <v>3790</v>
      </c>
      <c r="W60" s="101">
        <v>2.5460848067931422E-2</v>
      </c>
      <c r="X60" s="101">
        <v>2.0711291449454508E-2</v>
      </c>
      <c r="Y60" s="119">
        <v>4.749556618476914E-3</v>
      </c>
      <c r="Z60" s="115"/>
      <c r="AA60" s="106"/>
    </row>
    <row r="61" spans="1:27" x14ac:dyDescent="0.25">
      <c r="A61" s="62">
        <v>1973</v>
      </c>
      <c r="B61" s="100">
        <v>6.3846231392183873E-4</v>
      </c>
      <c r="C61" s="100">
        <v>8.1387143385194399E-3</v>
      </c>
      <c r="D61" s="100">
        <v>2.1028932423804565E-2</v>
      </c>
      <c r="E61" s="100">
        <v>5.074095231694613E-3</v>
      </c>
      <c r="F61" s="100">
        <v>9.1199301051782655E-3</v>
      </c>
      <c r="G61" s="100">
        <v>2.5269666319432775E-3</v>
      </c>
      <c r="H61" s="100">
        <v>1.366309351792735E-2</v>
      </c>
      <c r="I61" s="101">
        <v>6.7811418394435295E-3</v>
      </c>
      <c r="J61" s="100">
        <v>1.0417016700830001E-2</v>
      </c>
      <c r="K61" s="106"/>
      <c r="L61" s="3"/>
      <c r="M61" s="3"/>
      <c r="N61" s="3"/>
      <c r="O61" s="3"/>
      <c r="P61" s="3"/>
      <c r="Q61" s="3"/>
      <c r="R61" s="3"/>
      <c r="S61" s="3"/>
      <c r="T61" s="3"/>
      <c r="U61" s="106"/>
      <c r="V61" s="118">
        <v>3829</v>
      </c>
      <c r="W61" s="101">
        <v>2.5733391579018113E-2</v>
      </c>
      <c r="X61" s="101">
        <v>2.1028932423804565E-2</v>
      </c>
      <c r="Y61" s="119">
        <v>4.704459155213548E-3</v>
      </c>
      <c r="Z61" s="115"/>
      <c r="AA61" s="106"/>
    </row>
    <row r="62" spans="1:27" x14ac:dyDescent="0.25">
      <c r="A62" s="62">
        <v>1972</v>
      </c>
      <c r="B62" s="100">
        <v>6.5726022504018571E-4</v>
      </c>
      <c r="C62" s="100">
        <v>7.8728344347204857E-3</v>
      </c>
      <c r="D62" s="100">
        <v>1.998213966779782E-2</v>
      </c>
      <c r="E62" s="100">
        <v>5.3652437935345597E-3</v>
      </c>
      <c r="F62" s="100">
        <v>9.8446151098410435E-3</v>
      </c>
      <c r="G62" s="100">
        <v>2.2289694588319342E-3</v>
      </c>
      <c r="H62" s="100">
        <v>1.289515984997321E-2</v>
      </c>
      <c r="I62" s="101">
        <v>6.3082693338096085E-3</v>
      </c>
      <c r="J62" s="100">
        <v>1.2559385604572246E-2</v>
      </c>
      <c r="K62" s="106"/>
      <c r="L62" s="3"/>
      <c r="M62" s="3"/>
      <c r="N62" s="3"/>
      <c r="O62" s="3"/>
      <c r="P62" s="3"/>
      <c r="Q62" s="3"/>
      <c r="R62" s="3"/>
      <c r="S62" s="3"/>
      <c r="T62" s="3"/>
      <c r="U62" s="106"/>
      <c r="V62" s="118">
        <v>3476</v>
      </c>
      <c r="W62" s="101">
        <v>2.4833005893909625E-2</v>
      </c>
      <c r="X62" s="101">
        <v>1.998213966779782E-2</v>
      </c>
      <c r="Y62" s="119">
        <v>4.8508662261118052E-3</v>
      </c>
      <c r="Z62" s="115"/>
      <c r="AA62" s="106"/>
    </row>
    <row r="63" spans="1:27" x14ac:dyDescent="0.25">
      <c r="A63" s="62">
        <v>1971</v>
      </c>
      <c r="B63" s="100">
        <v>6.6114575878403704E-4</v>
      </c>
      <c r="C63" s="100">
        <v>7.0953890195276561E-3</v>
      </c>
      <c r="D63" s="100">
        <v>2.1068057117540812E-2</v>
      </c>
      <c r="E63" s="100">
        <v>5.5958831748628294E-3</v>
      </c>
      <c r="F63" s="100">
        <v>9.5150461779640802E-3</v>
      </c>
      <c r="G63" s="100">
        <v>1.9152779197764373E-3</v>
      </c>
      <c r="H63" s="100">
        <v>1.2036942371264014E-2</v>
      </c>
      <c r="I63" s="101">
        <v>6.7273284940190161E-3</v>
      </c>
      <c r="J63" s="100">
        <v>1.2282316054936441E-2</v>
      </c>
      <c r="K63" s="106"/>
      <c r="L63" s="3"/>
      <c r="M63" s="3"/>
      <c r="N63" s="3"/>
      <c r="O63" s="3"/>
      <c r="P63" s="3"/>
      <c r="Q63" s="3"/>
      <c r="R63" s="3"/>
      <c r="S63" s="3"/>
      <c r="T63" s="3"/>
      <c r="U63" s="106"/>
      <c r="V63" s="118">
        <v>3737</v>
      </c>
      <c r="W63" s="101">
        <v>2.5471151552329346E-2</v>
      </c>
      <c r="X63" s="101">
        <v>2.1068057117540812E-2</v>
      </c>
      <c r="Y63" s="119">
        <v>4.4030944347885348E-3</v>
      </c>
      <c r="Z63" s="115"/>
      <c r="AA63" s="106"/>
    </row>
    <row r="64" spans="1:27" x14ac:dyDescent="0.25">
      <c r="A64" s="62">
        <v>1970</v>
      </c>
      <c r="B64" s="100">
        <v>8.5708737604039021E-4</v>
      </c>
      <c r="C64" s="100">
        <v>7.2115867499648462E-3</v>
      </c>
      <c r="D64" s="100">
        <v>2.0241993263828903E-2</v>
      </c>
      <c r="E64" s="100">
        <v>5.5241959783853276E-3</v>
      </c>
      <c r="F64" s="100">
        <v>9.8029368634619633E-3</v>
      </c>
      <c r="G64" s="100">
        <v>1.9150546058402469E-3</v>
      </c>
      <c r="H64" s="100">
        <v>1.2789350689352698E-2</v>
      </c>
      <c r="I64" s="101">
        <v>6.6290351740623931E-3</v>
      </c>
      <c r="J64" s="100">
        <v>1.0914472054264344E-2</v>
      </c>
      <c r="K64" s="106"/>
      <c r="L64" s="3"/>
      <c r="M64" s="3"/>
      <c r="N64" s="3"/>
      <c r="O64" s="3"/>
      <c r="P64" s="3"/>
      <c r="Q64" s="3"/>
      <c r="R64" s="3"/>
      <c r="S64" s="3"/>
      <c r="T64" s="3"/>
      <c r="U64" s="106"/>
      <c r="V64" s="118">
        <v>3695</v>
      </c>
      <c r="W64" s="101">
        <v>2.4741701988040952E-2</v>
      </c>
      <c r="X64" s="101">
        <v>2.0241993263828903E-2</v>
      </c>
      <c r="Y64" s="119">
        <v>4.4997087242120495E-3</v>
      </c>
      <c r="Z64" s="115"/>
      <c r="AA64" s="106"/>
    </row>
    <row r="65" spans="1:27" x14ac:dyDescent="0.25">
      <c r="A65" s="62">
        <v>1969</v>
      </c>
      <c r="B65" s="100">
        <v>8.8386308893281969E-4</v>
      </c>
      <c r="C65" s="100">
        <v>7.5634391045319915E-3</v>
      </c>
      <c r="D65" s="100">
        <v>1.9566434793169291E-2</v>
      </c>
      <c r="E65" s="100">
        <v>5.9508949957156254E-3</v>
      </c>
      <c r="F65" s="100">
        <v>9.688758745859E-3</v>
      </c>
      <c r="G65" s="100">
        <v>2.1118255483662026E-3</v>
      </c>
      <c r="H65" s="100">
        <v>1.2482035988745926E-2</v>
      </c>
      <c r="I65" s="101">
        <v>6.1668004830885276E-3</v>
      </c>
      <c r="J65" s="100">
        <v>1.1260820575792946E-2</v>
      </c>
      <c r="K65" s="106"/>
      <c r="L65" s="3"/>
      <c r="M65" s="3"/>
      <c r="N65" s="3"/>
      <c r="O65" s="3"/>
      <c r="P65" s="3"/>
      <c r="Q65" s="3"/>
      <c r="R65" s="3"/>
      <c r="S65" s="3"/>
      <c r="T65" s="3"/>
      <c r="U65" s="106"/>
      <c r="V65" s="118">
        <v>3629</v>
      </c>
      <c r="W65" s="101">
        <v>2.4485031677383227E-2</v>
      </c>
      <c r="X65" s="101">
        <v>1.9566434793169291E-2</v>
      </c>
      <c r="Y65" s="119">
        <v>4.9185968842139355E-3</v>
      </c>
      <c r="Z65" s="115"/>
      <c r="AA65" s="106"/>
    </row>
    <row r="66" spans="1:27" x14ac:dyDescent="0.25">
      <c r="A66" s="62">
        <v>1968</v>
      </c>
      <c r="B66" s="100">
        <v>6.8689844661640447E-4</v>
      </c>
      <c r="C66" s="100">
        <v>7.6882970711643342E-3</v>
      </c>
      <c r="D66" s="100">
        <v>1.8347636821067093E-2</v>
      </c>
      <c r="E66" s="100">
        <v>6.4386384514164173E-3</v>
      </c>
      <c r="F66" s="100">
        <v>1.0121407231468225E-2</v>
      </c>
      <c r="G66" s="100">
        <v>1.8703499871723784E-3</v>
      </c>
      <c r="H66" s="100">
        <v>1.2513137967277151E-2</v>
      </c>
      <c r="I66" s="101">
        <v>6.2317413289415969E-3</v>
      </c>
      <c r="J66" s="100">
        <v>1.2471758542782187E-2</v>
      </c>
      <c r="K66" s="106"/>
      <c r="L66" s="3"/>
      <c r="M66" s="3"/>
      <c r="N66" s="3"/>
      <c r="O66" s="3"/>
      <c r="P66" s="3"/>
      <c r="Q66" s="3"/>
      <c r="R66" s="3"/>
      <c r="S66" s="3"/>
      <c r="T66" s="3"/>
      <c r="U66" s="106"/>
      <c r="V66" s="118">
        <v>2820</v>
      </c>
      <c r="W66" s="101">
        <v>2.3337995415159764E-2</v>
      </c>
      <c r="X66" s="101">
        <v>1.8347636821067093E-2</v>
      </c>
      <c r="Y66" s="119">
        <v>4.9903585940926712E-3</v>
      </c>
      <c r="Z66" s="115"/>
      <c r="AA66" s="106"/>
    </row>
    <row r="67" spans="1:27" x14ac:dyDescent="0.25">
      <c r="A67" s="62">
        <v>1967</v>
      </c>
      <c r="B67" s="100">
        <v>8.2883356037354949E-4</v>
      </c>
      <c r="C67" s="100">
        <v>7.7303090482364716E-3</v>
      </c>
      <c r="D67" s="100">
        <v>1.842308260434276E-2</v>
      </c>
      <c r="E67" s="100">
        <v>6.162910929114215E-3</v>
      </c>
      <c r="F67" s="100">
        <v>1.0627123373106402E-2</v>
      </c>
      <c r="G67" s="100">
        <v>1.7807612138718836E-3</v>
      </c>
      <c r="H67" s="100">
        <v>1.1259006384480297E-2</v>
      </c>
      <c r="I67" s="101">
        <v>6.056229381739402E-3</v>
      </c>
      <c r="J67" s="100">
        <v>1.2145283854978746E-2</v>
      </c>
      <c r="K67" s="106"/>
      <c r="L67" s="3"/>
      <c r="M67" s="3"/>
      <c r="N67" s="3"/>
      <c r="O67" s="3"/>
      <c r="P67" s="3"/>
      <c r="Q67" s="3"/>
      <c r="R67" s="3"/>
      <c r="S67" s="3"/>
      <c r="T67" s="3"/>
      <c r="U67" s="106"/>
      <c r="V67" s="118">
        <v>2850</v>
      </c>
      <c r="W67" s="101">
        <v>2.3387877693709071E-2</v>
      </c>
      <c r="X67" s="101">
        <v>1.842308260434276E-2</v>
      </c>
      <c r="Y67" s="119">
        <v>4.9647950893663105E-3</v>
      </c>
      <c r="Z67" s="115"/>
      <c r="AA67" s="106"/>
    </row>
    <row r="68" spans="1:27" x14ac:dyDescent="0.25">
      <c r="A68" s="62">
        <v>1966</v>
      </c>
      <c r="B68" s="100">
        <v>7.888055347855024E-4</v>
      </c>
      <c r="C68" s="100">
        <v>7.6251201695931902E-3</v>
      </c>
      <c r="D68" s="100">
        <v>1.9350385775206855E-2</v>
      </c>
      <c r="E68" s="100">
        <v>5.6038059867053397E-3</v>
      </c>
      <c r="F68" s="100">
        <v>8.9397960609023611E-3</v>
      </c>
      <c r="G68" s="100">
        <v>2.1445650476980848E-3</v>
      </c>
      <c r="H68" s="100">
        <v>1.1938900437951407E-2</v>
      </c>
      <c r="I68" s="101">
        <v>6.0968094459462789E-3</v>
      </c>
      <c r="J68" s="100">
        <v>1.1955333886592772E-2</v>
      </c>
      <c r="K68" s="106"/>
      <c r="L68" s="3"/>
      <c r="M68" s="3"/>
      <c r="N68" s="3"/>
      <c r="O68" s="3"/>
      <c r="P68" s="3"/>
      <c r="Q68" s="3"/>
      <c r="R68" s="3"/>
      <c r="S68" s="3"/>
      <c r="T68" s="3"/>
      <c r="U68" s="106"/>
      <c r="V68" s="118">
        <v>2945</v>
      </c>
      <c r="W68" s="101">
        <v>2.4198253124409423E-2</v>
      </c>
      <c r="X68" s="101">
        <v>1.9350385775206855E-2</v>
      </c>
      <c r="Y68" s="119">
        <v>4.8478673492025684E-3</v>
      </c>
      <c r="Z68" s="115"/>
      <c r="AA68" s="106"/>
    </row>
    <row r="69" spans="1:27" x14ac:dyDescent="0.25">
      <c r="A69" s="62">
        <v>1965</v>
      </c>
      <c r="B69" s="100">
        <v>5.8644338377832441E-4</v>
      </c>
      <c r="C69" s="100">
        <v>6.3857168455861988E-3</v>
      </c>
      <c r="D69" s="100">
        <v>1.9263036147718571E-2</v>
      </c>
      <c r="E69" s="100">
        <v>5.8644338377832443E-3</v>
      </c>
      <c r="F69" s="100">
        <v>9.2039031065209252E-3</v>
      </c>
      <c r="G69" s="100">
        <v>2.0281167022333721E-3</v>
      </c>
      <c r="H69" s="100">
        <v>1.1777737957548015E-2</v>
      </c>
      <c r="I69" s="101">
        <v>6.2391059996416177E-3</v>
      </c>
      <c r="J69" s="100">
        <v>1.2119829931418705E-2</v>
      </c>
      <c r="K69" s="106"/>
      <c r="L69" s="3"/>
      <c r="M69" s="3"/>
      <c r="N69" s="3"/>
      <c r="O69" s="3"/>
      <c r="P69" s="3"/>
      <c r="Q69" s="3"/>
      <c r="R69" s="3"/>
      <c r="S69" s="3"/>
      <c r="T69" s="3"/>
      <c r="U69" s="106"/>
      <c r="V69" s="118">
        <v>2942</v>
      </c>
      <c r="W69" s="101">
        <v>2.3962728264942088E-2</v>
      </c>
      <c r="X69" s="101">
        <v>1.9263036147718571E-2</v>
      </c>
      <c r="Y69" s="119">
        <v>4.6996921172235175E-3</v>
      </c>
      <c r="Z69" s="115"/>
      <c r="AA69" s="106"/>
    </row>
    <row r="70" spans="1:27" x14ac:dyDescent="0.25">
      <c r="A70" s="62">
        <v>1964</v>
      </c>
      <c r="B70" s="100">
        <v>5.2841232420128444E-4</v>
      </c>
      <c r="C70" s="100">
        <v>5.9751239736606778E-3</v>
      </c>
      <c r="D70" s="100">
        <v>1.9461832371351923E-2</v>
      </c>
      <c r="E70" s="100">
        <v>5.6418177383952524E-3</v>
      </c>
      <c r="F70" s="100">
        <v>8.2513616779123656E-3</v>
      </c>
      <c r="G70" s="100">
        <v>1.7315665393057476E-3</v>
      </c>
      <c r="H70" s="100">
        <v>9.5683277782294129E-3</v>
      </c>
      <c r="I70" s="101">
        <v>6.0076416551499874E-3</v>
      </c>
      <c r="J70" s="100">
        <v>1.1885212584342737E-2</v>
      </c>
      <c r="K70" s="106"/>
      <c r="L70" s="3"/>
      <c r="M70" s="3"/>
      <c r="N70" s="3"/>
      <c r="O70" s="3"/>
      <c r="P70" s="3"/>
      <c r="Q70" s="3"/>
      <c r="R70" s="3"/>
      <c r="S70" s="3"/>
      <c r="T70" s="3"/>
      <c r="U70" s="106"/>
      <c r="V70" s="118">
        <v>2925</v>
      </c>
      <c r="W70" s="101">
        <v>2.3778554589057799E-2</v>
      </c>
      <c r="X70" s="101">
        <v>1.9461832371351923E-2</v>
      </c>
      <c r="Y70" s="119">
        <v>4.3167222177058762E-3</v>
      </c>
      <c r="Z70" s="115"/>
      <c r="AA70" s="106"/>
    </row>
    <row r="71" spans="1:27" x14ac:dyDescent="0.25">
      <c r="A71" s="62">
        <v>1963</v>
      </c>
      <c r="B71" s="100">
        <v>1.5852652050630429E-3</v>
      </c>
      <c r="C71" s="100">
        <v>6.202145828055926E-3</v>
      </c>
      <c r="D71" s="100">
        <v>1.8434836611454768E-2</v>
      </c>
      <c r="E71" s="100">
        <v>5.8344296722423333E-3</v>
      </c>
      <c r="F71" s="100">
        <v>7.6239816305351494E-3</v>
      </c>
      <c r="G71" s="100">
        <v>1.6588084362257614E-3</v>
      </c>
      <c r="H71" s="100">
        <v>1.0099937079680005E-2</v>
      </c>
      <c r="I71" s="101">
        <v>6.2838605293478351E-3</v>
      </c>
      <c r="J71" s="100">
        <v>1.1832288747068485E-2</v>
      </c>
      <c r="K71" s="106"/>
      <c r="L71" s="3"/>
      <c r="M71" s="3"/>
      <c r="N71" s="3"/>
      <c r="O71" s="3"/>
      <c r="P71" s="3"/>
      <c r="Q71" s="3"/>
      <c r="R71" s="3"/>
      <c r="S71" s="3"/>
      <c r="T71" s="3"/>
      <c r="U71" s="106"/>
      <c r="V71" s="118">
        <v>2876</v>
      </c>
      <c r="W71" s="101">
        <v>2.350114809155315E-2</v>
      </c>
      <c r="X71" s="101">
        <v>1.8434836611454768E-2</v>
      </c>
      <c r="Y71" s="119">
        <v>5.0663114800983816E-3</v>
      </c>
      <c r="Z71" s="115"/>
      <c r="AA71" s="106"/>
    </row>
    <row r="72" spans="1:27" x14ac:dyDescent="0.25">
      <c r="A72" s="62">
        <v>1962</v>
      </c>
      <c r="B72" s="100">
        <v>7.3851093718643387E-4</v>
      </c>
      <c r="C72" s="100">
        <v>5.8599237407184427E-3</v>
      </c>
      <c r="D72" s="100">
        <v>1.996387718242023E-2</v>
      </c>
      <c r="E72" s="100">
        <v>5.6913505920128437E-3</v>
      </c>
      <c r="F72" s="100">
        <v>6.5663255067228577E-3</v>
      </c>
      <c r="G72" s="100">
        <v>2.0148504916716837E-3</v>
      </c>
      <c r="H72" s="100">
        <v>1.0836845273931367E-2</v>
      </c>
      <c r="I72" s="101">
        <v>6.7910897049969898E-3</v>
      </c>
      <c r="J72" s="100">
        <v>1.0925145494681919E-2</v>
      </c>
      <c r="K72" s="106"/>
      <c r="L72" s="3"/>
      <c r="M72" s="3"/>
      <c r="N72" s="3"/>
      <c r="O72" s="3"/>
      <c r="P72" s="3"/>
      <c r="Q72" s="3"/>
      <c r="R72" s="3"/>
      <c r="S72" s="3"/>
      <c r="T72" s="3"/>
      <c r="U72" s="106"/>
      <c r="V72" s="118">
        <v>3103</v>
      </c>
      <c r="W72" s="101">
        <v>2.4908689544451135E-2</v>
      </c>
      <c r="X72" s="101">
        <v>1.996387718242023E-2</v>
      </c>
      <c r="Y72" s="119">
        <v>4.9448123620309051E-3</v>
      </c>
      <c r="Z72" s="115"/>
      <c r="AA72" s="106"/>
    </row>
    <row r="73" spans="1:27" x14ac:dyDescent="0.25">
      <c r="A73" s="62">
        <v>1961</v>
      </c>
      <c r="B73" s="100">
        <v>5.7485423339081879E-4</v>
      </c>
      <c r="C73" s="100">
        <v>5.6116722783389446E-3</v>
      </c>
      <c r="D73" s="100">
        <v>2.0366264268703294E-2</v>
      </c>
      <c r="E73" s="100">
        <v>5.2284361227450662E-3</v>
      </c>
      <c r="F73" s="100">
        <v>6.6792587117790372E-3</v>
      </c>
      <c r="G73" s="100">
        <v>1.8888067668555474E-3</v>
      </c>
      <c r="H73" s="100">
        <v>9.5626545491044133E-3</v>
      </c>
      <c r="I73" s="101">
        <v>6.9438741525462396E-3</v>
      </c>
      <c r="J73" s="100">
        <v>1.1907694834524103E-2</v>
      </c>
      <c r="K73" s="106"/>
      <c r="L73" s="3"/>
      <c r="M73" s="3"/>
      <c r="N73" s="3"/>
      <c r="O73" s="3"/>
      <c r="P73" s="3"/>
      <c r="Q73" s="3"/>
      <c r="R73" s="3"/>
      <c r="S73" s="3"/>
      <c r="T73" s="3"/>
      <c r="U73" s="106"/>
      <c r="V73" s="118">
        <v>2855</v>
      </c>
      <c r="W73" s="101">
        <v>2.6050933910012501E-2</v>
      </c>
      <c r="X73" s="101">
        <v>2.0366264268703294E-2</v>
      </c>
      <c r="Y73" s="119">
        <v>5.684669641309207E-3</v>
      </c>
      <c r="Z73" s="115"/>
      <c r="AA73" s="106"/>
    </row>
    <row r="74" spans="1:27" x14ac:dyDescent="0.25">
      <c r="A74" s="62">
        <v>1960</v>
      </c>
      <c r="B74" s="100">
        <v>5.8008311008922735E-4</v>
      </c>
      <c r="C74" s="100">
        <v>6.5285717299133038E-3</v>
      </c>
      <c r="D74" s="100">
        <v>2.0186892231105112E-2</v>
      </c>
      <c r="E74" s="100">
        <v>5.1469192313371446E-3</v>
      </c>
      <c r="F74" s="100">
        <v>7.6992849157297445E-3</v>
      </c>
      <c r="G74" s="100">
        <v>1.761343261543654E-3</v>
      </c>
      <c r="H74" s="100">
        <v>9.7032083869470747E-3</v>
      </c>
      <c r="I74" s="101">
        <v>7.2985002214862784E-3</v>
      </c>
      <c r="J74" s="100">
        <v>1.258253000611724E-2</v>
      </c>
      <c r="K74" s="106"/>
      <c r="L74" s="3"/>
      <c r="M74" s="3"/>
      <c r="N74" s="3"/>
      <c r="O74" s="3"/>
      <c r="P74" s="3"/>
      <c r="Q74" s="3"/>
      <c r="R74" s="3"/>
      <c r="S74" s="3"/>
      <c r="T74" s="3"/>
      <c r="U74" s="106"/>
      <c r="V74" s="118">
        <v>2404</v>
      </c>
      <c r="W74" s="101">
        <v>2.5354905393718229E-2</v>
      </c>
      <c r="X74" s="101">
        <v>2.0186892231105112E-2</v>
      </c>
      <c r="Y74" s="119">
        <v>5.1680131626131165E-3</v>
      </c>
      <c r="Z74" s="115"/>
      <c r="AA74" s="106"/>
    </row>
    <row r="75" spans="1:27" x14ac:dyDescent="0.25">
      <c r="A75" s="62">
        <v>1959</v>
      </c>
      <c r="B75" s="100">
        <v>6.3319860274174992E-4</v>
      </c>
      <c r="C75" s="100">
        <v>5.7726605949956203E-3</v>
      </c>
      <c r="D75" s="100">
        <v>1.9386430553943245E-2</v>
      </c>
      <c r="E75" s="100">
        <v>5.2344417826651326E-3</v>
      </c>
      <c r="F75" s="100">
        <v>7.4611902023069537E-3</v>
      </c>
      <c r="G75" s="100">
        <v>1.8995958082252498E-3</v>
      </c>
      <c r="H75" s="100">
        <v>9.0125267790242408E-3</v>
      </c>
      <c r="I75" s="101">
        <v>6.5008389881486325E-3</v>
      </c>
      <c r="J75" s="100">
        <v>1.1893580421499203E-2</v>
      </c>
      <c r="K75" s="106"/>
      <c r="L75" s="3"/>
      <c r="M75" s="3"/>
      <c r="N75" s="3"/>
      <c r="O75" s="3"/>
      <c r="P75" s="3"/>
      <c r="Q75" s="3"/>
      <c r="R75" s="3"/>
      <c r="S75" s="3"/>
      <c r="T75" s="3"/>
      <c r="U75" s="106"/>
      <c r="V75" s="118">
        <v>2360</v>
      </c>
      <c r="W75" s="101">
        <v>2.4905811707842163E-2</v>
      </c>
      <c r="X75" s="101">
        <v>1.9386430553943245E-2</v>
      </c>
      <c r="Y75" s="119">
        <v>5.5193811538989182E-3</v>
      </c>
      <c r="Z75" s="115"/>
      <c r="AA75" s="106"/>
    </row>
    <row r="76" spans="1:27" x14ac:dyDescent="0.25">
      <c r="A76" s="62">
        <v>1958</v>
      </c>
      <c r="B76" s="100">
        <v>7.4333651906127219E-4</v>
      </c>
      <c r="C76" s="100">
        <v>5.8511203143251566E-3</v>
      </c>
      <c r="D76" s="100">
        <v>2.1896570032919189E-2</v>
      </c>
      <c r="E76" s="100">
        <v>5.2989274715939255E-3</v>
      </c>
      <c r="F76" s="100">
        <v>7.2209833280237863E-3</v>
      </c>
      <c r="G76" s="100">
        <v>1.6990549007114793E-3</v>
      </c>
      <c r="H76" s="100">
        <v>7.8475098226611448E-3</v>
      </c>
      <c r="I76" s="101">
        <v>6.8386959753637035E-3</v>
      </c>
      <c r="J76" s="100">
        <v>1.1107571413401296E-2</v>
      </c>
      <c r="K76" s="106"/>
      <c r="L76" s="3"/>
      <c r="M76" s="3"/>
      <c r="N76" s="3"/>
      <c r="O76" s="3"/>
      <c r="P76" s="3"/>
      <c r="Q76" s="3"/>
      <c r="R76" s="3"/>
      <c r="S76" s="3"/>
      <c r="T76" s="3"/>
      <c r="U76" s="106"/>
      <c r="V76" s="118">
        <v>2600</v>
      </c>
      <c r="W76" s="101">
        <v>2.7609642136561537E-2</v>
      </c>
      <c r="X76" s="101">
        <v>2.1896570032919189E-2</v>
      </c>
      <c r="Y76" s="119">
        <v>5.7130721036423478E-3</v>
      </c>
      <c r="Z76" s="115"/>
      <c r="AA76" s="106"/>
    </row>
    <row r="77" spans="1:27" x14ac:dyDescent="0.25">
      <c r="A77" s="62">
        <v>1957</v>
      </c>
      <c r="B77" s="100">
        <v>4.8206912452055083E-4</v>
      </c>
      <c r="C77" s="100">
        <v>6.1725807465783569E-3</v>
      </c>
      <c r="D77" s="100">
        <v>2.0666093772924481E-2</v>
      </c>
      <c r="E77" s="100">
        <v>5.3551591876087271E-3</v>
      </c>
      <c r="F77" s="100">
        <v>7.7550250466349481E-3</v>
      </c>
      <c r="G77" s="100">
        <v>1.5929240636331245E-3</v>
      </c>
      <c r="H77" s="100">
        <v>8.0484584267778922E-3</v>
      </c>
      <c r="I77" s="101">
        <v>7.1995975770786612E-3</v>
      </c>
      <c r="J77" s="100">
        <v>1.168493638783509E-2</v>
      </c>
      <c r="K77" s="106"/>
      <c r="L77" s="3"/>
      <c r="M77" s="3"/>
      <c r="N77" s="3"/>
      <c r="O77" s="3"/>
      <c r="P77" s="3"/>
      <c r="Q77" s="3"/>
      <c r="R77" s="3"/>
      <c r="S77" s="3"/>
      <c r="T77" s="3"/>
      <c r="U77" s="106"/>
      <c r="V77" s="118">
        <v>2512</v>
      </c>
      <c r="W77" s="101">
        <v>2.6325166104252687E-2</v>
      </c>
      <c r="X77" s="101">
        <v>2.0666093772924481E-2</v>
      </c>
      <c r="Y77" s="119">
        <v>5.6590723313282056E-3</v>
      </c>
      <c r="Z77" s="115"/>
      <c r="AA77" s="106"/>
    </row>
    <row r="78" spans="1:27" x14ac:dyDescent="0.25">
      <c r="A78" s="62">
        <v>1956</v>
      </c>
      <c r="B78" s="100">
        <v>4.5136301132606252E-4</v>
      </c>
      <c r="C78" s="100">
        <v>5.5213242780816022E-3</v>
      </c>
      <c r="D78" s="100">
        <v>2.0825679406300188E-2</v>
      </c>
      <c r="E78" s="100">
        <v>5.0489676383217693E-3</v>
      </c>
      <c r="F78" s="100">
        <v>8.2190055318210921E-3</v>
      </c>
      <c r="G78" s="100">
        <v>1.8369424879549057E-3</v>
      </c>
      <c r="H78" s="100">
        <v>7.5262157935066711E-3</v>
      </c>
      <c r="I78" s="101">
        <v>6.7599483556740527E-3</v>
      </c>
      <c r="J78" s="100">
        <v>1.3152508213757125E-2</v>
      </c>
      <c r="K78" s="106"/>
      <c r="L78" s="3"/>
      <c r="M78" s="3"/>
      <c r="N78" s="3"/>
      <c r="O78" s="3"/>
      <c r="P78" s="3"/>
      <c r="Q78" s="3"/>
      <c r="R78" s="3"/>
      <c r="S78" s="3"/>
      <c r="T78" s="3"/>
      <c r="U78" s="106"/>
      <c r="V78" s="118">
        <v>2516</v>
      </c>
      <c r="W78" s="101">
        <v>2.64099845696831E-2</v>
      </c>
      <c r="X78" s="101">
        <v>2.0825679406300188E-2</v>
      </c>
      <c r="Y78" s="119">
        <v>5.5843051633829126E-3</v>
      </c>
      <c r="Z78" s="115"/>
      <c r="AA78" s="106"/>
    </row>
    <row r="79" spans="1:27" x14ac:dyDescent="0.25">
      <c r="A79" s="62">
        <v>1955</v>
      </c>
      <c r="B79" s="100">
        <v>3.7873607355896183E-4</v>
      </c>
      <c r="C79" s="100">
        <v>6.0808180699188875E-3</v>
      </c>
      <c r="D79" s="100">
        <v>2.0409666186232942E-2</v>
      </c>
      <c r="E79" s="100">
        <v>5.3233459228009634E-3</v>
      </c>
      <c r="F79" s="100">
        <v>7.7430486149832195E-3</v>
      </c>
      <c r="G79" s="100">
        <v>1.9147212607703071E-3</v>
      </c>
      <c r="H79" s="100">
        <v>7.0486991467917899E-3</v>
      </c>
      <c r="I79" s="101">
        <v>7.3432716484487601E-3</v>
      </c>
      <c r="J79" s="100">
        <v>1.2487769980957991E-2</v>
      </c>
      <c r="K79" s="106"/>
      <c r="L79" s="3"/>
      <c r="M79" s="3"/>
      <c r="N79" s="3"/>
      <c r="O79" s="3"/>
      <c r="P79" s="3"/>
      <c r="Q79" s="3"/>
      <c r="R79" s="3"/>
      <c r="S79" s="3"/>
      <c r="T79" s="3"/>
      <c r="U79" s="106"/>
      <c r="V79" s="118">
        <v>2517</v>
      </c>
      <c r="W79" s="101">
        <v>2.6479963809664081E-2</v>
      </c>
      <c r="X79" s="101">
        <v>2.0409666186232942E-2</v>
      </c>
      <c r="Y79" s="119">
        <v>6.0702976234311389E-3</v>
      </c>
      <c r="Z79" s="115"/>
      <c r="AA79" s="106"/>
    </row>
    <row r="80" spans="1:27" x14ac:dyDescent="0.25">
      <c r="A80" s="62">
        <v>1954</v>
      </c>
      <c r="B80" s="100">
        <v>4.7078516503635507E-4</v>
      </c>
      <c r="C80" s="100">
        <v>6.1829785008107969E-3</v>
      </c>
      <c r="D80" s="100">
        <v>2.0494847517915991E-2</v>
      </c>
      <c r="E80" s="100">
        <v>4.6136946173562796E-3</v>
      </c>
      <c r="F80" s="100">
        <v>7.9405764502798563E-3</v>
      </c>
      <c r="G80" s="100">
        <v>1.7262122717999686E-3</v>
      </c>
      <c r="H80" s="100">
        <v>7.260553434116232E-3</v>
      </c>
      <c r="I80" s="101">
        <v>8.3172045823089388E-3</v>
      </c>
      <c r="J80" s="100">
        <v>1.3935240885076109E-2</v>
      </c>
      <c r="K80" s="106"/>
      <c r="L80" s="3"/>
      <c r="M80" s="3"/>
      <c r="N80" s="3"/>
      <c r="O80" s="3"/>
      <c r="P80" s="3"/>
      <c r="Q80" s="3"/>
      <c r="R80" s="3"/>
      <c r="S80" s="3"/>
      <c r="T80" s="3"/>
      <c r="U80" s="106"/>
      <c r="V80" s="118">
        <v>2562</v>
      </c>
      <c r="W80" s="101">
        <v>2.680336872940315E-2</v>
      </c>
      <c r="X80" s="101">
        <v>2.0494847517915991E-2</v>
      </c>
      <c r="Y80" s="119">
        <v>6.3085212114871586E-3</v>
      </c>
      <c r="Z80" s="115"/>
      <c r="AA80" s="106"/>
    </row>
    <row r="81" spans="1:27" x14ac:dyDescent="0.25">
      <c r="A81" s="63">
        <v>1953</v>
      </c>
      <c r="B81" s="102">
        <v>5.2381251702390678E-4</v>
      </c>
      <c r="C81" s="102">
        <v>5.9505101933915814E-3</v>
      </c>
      <c r="D81" s="102">
        <v>2.1256311940830139E-2</v>
      </c>
      <c r="E81" s="102">
        <v>5.1019339158128521E-3</v>
      </c>
      <c r="F81" s="102">
        <v>6.0867014478177967E-3</v>
      </c>
      <c r="G81" s="102">
        <v>1.7285813061788924E-3</v>
      </c>
      <c r="H81" s="102">
        <v>7.0190877281203516E-3</v>
      </c>
      <c r="I81" s="103">
        <v>7.9257363270586242E-3</v>
      </c>
      <c r="J81" s="102">
        <v>1.3042931673895279E-2</v>
      </c>
      <c r="K81" s="106"/>
      <c r="L81" s="3"/>
      <c r="M81" s="3"/>
      <c r="N81" s="3"/>
      <c r="O81" s="3"/>
      <c r="P81" s="3"/>
      <c r="Q81" s="3"/>
      <c r="R81" s="3"/>
      <c r="S81" s="83">
        <v>7.9257363270586242E-3</v>
      </c>
      <c r="T81" s="3"/>
      <c r="U81" s="106"/>
      <c r="V81" s="120">
        <v>2603</v>
      </c>
      <c r="W81" s="121">
        <v>2.7269679636264588E-2</v>
      </c>
      <c r="X81" s="121">
        <v>2.1256311940830139E-2</v>
      </c>
      <c r="Y81" s="122">
        <v>6.0133676954344482E-3</v>
      </c>
      <c r="Z81" s="115"/>
      <c r="AA81" s="106"/>
    </row>
    <row r="82" spans="1:27" x14ac:dyDescent="0.25">
      <c r="A82" s="63">
        <v>1952</v>
      </c>
      <c r="B82" s="102">
        <v>4.2172739541160596E-4</v>
      </c>
      <c r="C82" s="102">
        <v>6.7054655870445344E-3</v>
      </c>
      <c r="D82" s="102">
        <v>2.0727901484480431E-2</v>
      </c>
      <c r="E82" s="102">
        <v>5.0818151147098518E-3</v>
      </c>
      <c r="F82" s="102">
        <v>7.4329453441295545E-3</v>
      </c>
      <c r="G82" s="102">
        <v>2.0453778677462886E-3</v>
      </c>
      <c r="H82" s="102">
        <v>8.0971659919028341E-3</v>
      </c>
      <c r="I82" s="103">
        <v>8.2579870204537251E-3</v>
      </c>
      <c r="J82" s="102">
        <v>1.427547233468286E-2</v>
      </c>
      <c r="K82" s="106"/>
      <c r="L82" s="3"/>
      <c r="M82" s="3"/>
      <c r="N82" s="3"/>
      <c r="O82" s="3"/>
      <c r="P82" s="3"/>
      <c r="Q82" s="3"/>
      <c r="R82" s="3"/>
      <c r="S82" s="83">
        <v>8.2579870204537251E-3</v>
      </c>
      <c r="T82" s="3"/>
      <c r="U82" s="106"/>
      <c r="V82" s="120">
        <v>2526</v>
      </c>
      <c r="W82" s="121">
        <v>2.6632085020242915E-2</v>
      </c>
      <c r="X82" s="121">
        <v>2.0727901484480431E-2</v>
      </c>
      <c r="Y82" s="122">
        <v>5.9041835357624833E-3</v>
      </c>
      <c r="Z82" s="115"/>
      <c r="AA82" s="106"/>
    </row>
    <row r="83" spans="1:27" x14ac:dyDescent="0.25">
      <c r="A83" s="63">
        <v>1951</v>
      </c>
      <c r="B83" s="102">
        <v>6.7679428577378407E-4</v>
      </c>
      <c r="C83" s="102">
        <v>6.9865994731416791E-3</v>
      </c>
      <c r="D83" s="102">
        <v>2.234462365031601E-2</v>
      </c>
      <c r="E83" s="102">
        <v>4.6750866817296781E-3</v>
      </c>
      <c r="F83" s="102">
        <v>5.4976520444393537E-3</v>
      </c>
      <c r="G83" s="102">
        <v>2.1032683957892982E-3</v>
      </c>
      <c r="H83" s="102">
        <v>9.0482189898064367E-3</v>
      </c>
      <c r="I83" s="103">
        <v>7.1752752190727079E-3</v>
      </c>
      <c r="J83" s="102">
        <v>1.2911152528607573E-2</v>
      </c>
      <c r="K83" s="106"/>
      <c r="L83" s="3"/>
      <c r="M83" s="3"/>
      <c r="N83" s="3"/>
      <c r="O83" s="3"/>
      <c r="P83" s="3"/>
      <c r="Q83" s="3"/>
      <c r="R83" s="3"/>
      <c r="S83" s="83">
        <v>7.1752752190727079E-3</v>
      </c>
      <c r="T83" s="3"/>
      <c r="U83" s="106"/>
      <c r="V83" s="120">
        <v>2735</v>
      </c>
      <c r="W83" s="121">
        <v>2.847742110140461E-2</v>
      </c>
      <c r="X83" s="121">
        <v>2.234462365031601E-2</v>
      </c>
      <c r="Y83" s="122">
        <v>6.1327974510885994E-3</v>
      </c>
      <c r="Z83" s="115"/>
      <c r="AA83" s="106"/>
    </row>
    <row r="84" spans="1:27" x14ac:dyDescent="0.25">
      <c r="A84" s="63">
        <v>1950</v>
      </c>
      <c r="B84" s="102">
        <v>1.2746378163277995E-3</v>
      </c>
      <c r="C84" s="102">
        <v>5.0570996290078551E-3</v>
      </c>
      <c r="D84" s="102">
        <v>2.3067835602810421E-2</v>
      </c>
      <c r="E84" s="102">
        <v>4.5182283570643954E-3</v>
      </c>
      <c r="F84" s="102">
        <v>5.7099629007855085E-3</v>
      </c>
      <c r="G84" s="102">
        <v>1.5647992704512011E-3</v>
      </c>
      <c r="H84" s="102">
        <v>6.704802172065742E-3</v>
      </c>
      <c r="I84" s="103">
        <v>6.8686405688716187E-3</v>
      </c>
      <c r="J84" s="102">
        <v>1.2943273435718876E-2</v>
      </c>
      <c r="K84" s="106"/>
      <c r="L84" s="3"/>
      <c r="M84" s="3"/>
      <c r="N84" s="3"/>
      <c r="O84" s="3"/>
      <c r="P84" s="3"/>
      <c r="Q84" s="3"/>
      <c r="R84" s="3"/>
      <c r="S84" s="83">
        <v>6.8686405688716187E-3</v>
      </c>
      <c r="T84" s="3"/>
      <c r="U84" s="106"/>
      <c r="V84" s="120">
        <v>2751</v>
      </c>
      <c r="W84" s="121">
        <v>2.8508362867624201E-2</v>
      </c>
      <c r="X84" s="121">
        <v>2.3067835602810421E-2</v>
      </c>
      <c r="Y84" s="122">
        <v>5.4405272648137791E-3</v>
      </c>
      <c r="Z84" s="115"/>
      <c r="AA84" s="106"/>
    </row>
    <row r="85" spans="1:27" x14ac:dyDescent="0.25">
      <c r="A85" s="63">
        <v>1949</v>
      </c>
      <c r="B85" s="102">
        <v>5.8190282222868783E-4</v>
      </c>
      <c r="C85" s="102">
        <v>6.0476329024481482E-3</v>
      </c>
      <c r="D85" s="102">
        <v>2.2153871731992184E-2</v>
      </c>
      <c r="E85" s="102">
        <v>3.8966706845671058E-3</v>
      </c>
      <c r="F85" s="102">
        <v>5.2994721310112639E-3</v>
      </c>
      <c r="G85" s="102">
        <v>1.7664907103370881E-3</v>
      </c>
      <c r="H85" s="102">
        <v>7.6478656635770399E-3</v>
      </c>
      <c r="I85" s="103">
        <v>8.4653573371783197E-3</v>
      </c>
      <c r="J85" s="102">
        <v>1.4630699530321294E-2</v>
      </c>
      <c r="K85" s="106"/>
      <c r="L85" s="3"/>
      <c r="M85" s="3"/>
      <c r="N85" s="3"/>
      <c r="O85" s="3"/>
      <c r="P85" s="3"/>
      <c r="Q85" s="3"/>
      <c r="R85" s="3"/>
      <c r="S85" s="83">
        <v>8.4653573371783197E-3</v>
      </c>
      <c r="T85" s="3"/>
      <c r="U85" s="106"/>
      <c r="V85" s="123">
        <v>2700</v>
      </c>
      <c r="W85" s="124">
        <v>2.8056028928883162E-2</v>
      </c>
      <c r="X85" s="124">
        <v>2.2153871731992184E-2</v>
      </c>
      <c r="Y85" s="125">
        <v>5.9021571968909774E-3</v>
      </c>
      <c r="Z85" s="115"/>
      <c r="AA85" s="106"/>
    </row>
    <row r="86" spans="1:27" x14ac:dyDescent="0.25">
      <c r="A86" s="63">
        <v>1948</v>
      </c>
      <c r="B86" s="102">
        <v>4.4052071346375142E-4</v>
      </c>
      <c r="C86" s="102">
        <v>5.3042289988492518E-3</v>
      </c>
      <c r="D86" s="103">
        <v>1.8563571761794552E-2</v>
      </c>
      <c r="E86" s="102">
        <v>4.0545886075949366E-3</v>
      </c>
      <c r="F86" s="102">
        <v>6.1223388952819334E-3</v>
      </c>
      <c r="G86" s="102">
        <v>1.3035817031070195E-3</v>
      </c>
      <c r="H86" s="102">
        <v>9.781357882623706E-3</v>
      </c>
      <c r="I86" s="103">
        <v>8.1865776500330851E-3</v>
      </c>
      <c r="J86" s="102">
        <v>1.5067606444188723E-2</v>
      </c>
      <c r="K86" s="106"/>
      <c r="L86" s="3"/>
      <c r="M86" s="3"/>
      <c r="N86" s="83">
        <v>1.8563571761794552E-2</v>
      </c>
      <c r="O86" s="3"/>
      <c r="P86" s="3"/>
      <c r="Q86" s="3"/>
      <c r="R86" s="3"/>
      <c r="S86" s="83">
        <v>8.1865776500330851E-3</v>
      </c>
      <c r="T86" s="3"/>
      <c r="U86" s="106"/>
      <c r="V86" s="120">
        <v>2747</v>
      </c>
      <c r="W86" s="121">
        <v>2.4696130609896432E-2</v>
      </c>
      <c r="X86" s="103">
        <v>1.8563571761794552E-2</v>
      </c>
      <c r="Y86" s="126">
        <v>6.1325588481018819E-3</v>
      </c>
      <c r="Z86" s="103">
        <v>6.1325588481018819E-3</v>
      </c>
      <c r="AA86" s="106"/>
    </row>
    <row r="87" spans="1:27" x14ac:dyDescent="0.25">
      <c r="A87" s="63">
        <v>1947</v>
      </c>
      <c r="B87" s="102">
        <v>4.6144699127687706E-4</v>
      </c>
      <c r="C87" s="102">
        <v>5.5196159341195684E-3</v>
      </c>
      <c r="D87" s="103">
        <v>1.9019840119124554E-2</v>
      </c>
      <c r="E87" s="102">
        <v>3.9311734064549336E-3</v>
      </c>
      <c r="F87" s="102">
        <v>8.1019442891497838E-3</v>
      </c>
      <c r="G87" s="102">
        <v>1.3665930126276744E-3</v>
      </c>
      <c r="H87" s="102">
        <v>9.7258827392203324E-3</v>
      </c>
      <c r="I87" s="103">
        <v>8.2447504473197701E-3</v>
      </c>
      <c r="J87" s="102">
        <v>1.5556087994391645E-2</v>
      </c>
      <c r="K87" s="106"/>
      <c r="L87" s="3"/>
      <c r="M87" s="3"/>
      <c r="N87" s="83">
        <v>1.9019840119124554E-2</v>
      </c>
      <c r="O87" s="3"/>
      <c r="P87" s="3"/>
      <c r="Q87" s="3"/>
      <c r="R87" s="3"/>
      <c r="S87" s="83">
        <v>8.2447504473197701E-3</v>
      </c>
      <c r="T87" s="3"/>
      <c r="U87" s="106"/>
      <c r="V87" s="120">
        <v>2779</v>
      </c>
      <c r="W87" s="121">
        <v>2.4660792091508489E-2</v>
      </c>
      <c r="X87" s="103">
        <v>1.9019840119124554E-2</v>
      </c>
      <c r="Y87" s="126">
        <v>5.6409519723839363E-3</v>
      </c>
      <c r="Z87" s="103">
        <v>5.6409519723839363E-3</v>
      </c>
      <c r="AA87" s="106"/>
    </row>
    <row r="88" spans="1:27" x14ac:dyDescent="0.25">
      <c r="A88" s="63">
        <v>1946</v>
      </c>
      <c r="B88" s="102">
        <v>3.2292787944025834E-4</v>
      </c>
      <c r="C88" s="102">
        <v>6.3598851811984209E-3</v>
      </c>
      <c r="D88" s="103">
        <v>1.4929555983178001E-2</v>
      </c>
      <c r="E88" s="102">
        <v>3.1306063867958377E-3</v>
      </c>
      <c r="F88" s="102">
        <v>6.8442770003588086E-3</v>
      </c>
      <c r="G88" s="102">
        <v>1.480086114101184E-3</v>
      </c>
      <c r="H88" s="102">
        <v>7.9565841406530318E-3</v>
      </c>
      <c r="I88" s="103">
        <v>7.6612093479557063E-3</v>
      </c>
      <c r="J88" s="102">
        <v>1.6801219949766775E-2</v>
      </c>
      <c r="K88" s="106"/>
      <c r="L88" s="3"/>
      <c r="M88" s="3"/>
      <c r="N88" s="83">
        <v>1.4929555983178001E-2</v>
      </c>
      <c r="O88" s="3"/>
      <c r="P88" s="3"/>
      <c r="Q88" s="3"/>
      <c r="R88" s="3"/>
      <c r="S88" s="83">
        <v>7.6612093479557063E-3</v>
      </c>
      <c r="T88" s="3"/>
      <c r="U88" s="106"/>
      <c r="V88" s="120">
        <v>2405</v>
      </c>
      <c r="W88" s="121">
        <v>2.1573376390383925E-2</v>
      </c>
      <c r="X88" s="103">
        <v>1.4929555983178001E-2</v>
      </c>
      <c r="Y88" s="126">
        <v>6.6438204072059243E-3</v>
      </c>
      <c r="Z88" s="103">
        <v>6.6438204072059243E-3</v>
      </c>
      <c r="AA88" s="106"/>
    </row>
    <row r="89" spans="1:27" x14ac:dyDescent="0.25">
      <c r="A89" s="63">
        <v>1945</v>
      </c>
      <c r="B89" s="102">
        <v>5.2812733332119246E-4</v>
      </c>
      <c r="C89" s="102">
        <v>6.5833803791590026E-3</v>
      </c>
      <c r="D89" s="103">
        <v>1.8000091196299816E-2</v>
      </c>
      <c r="E89" s="102">
        <v>3.906321137841234E-3</v>
      </c>
      <c r="F89" s="102">
        <v>7.2298810802935657E-3</v>
      </c>
      <c r="G89" s="102">
        <v>1.2201562528455136E-3</v>
      </c>
      <c r="H89" s="102">
        <v>1.0435067654932528E-2</v>
      </c>
      <c r="I89" s="103">
        <v>7.0348702324915559E-3</v>
      </c>
      <c r="J89" s="102">
        <v>1.7610314873158384E-2</v>
      </c>
      <c r="K89" s="106"/>
      <c r="L89" s="3"/>
      <c r="M89" s="3"/>
      <c r="N89" s="83">
        <v>1.8000091196299816E-2</v>
      </c>
      <c r="O89" s="3"/>
      <c r="P89" s="3"/>
      <c r="Q89" s="3"/>
      <c r="R89" s="3"/>
      <c r="S89" s="83">
        <v>7.0348702324915559E-3</v>
      </c>
      <c r="T89" s="3"/>
      <c r="U89" s="106"/>
      <c r="V89" s="120">
        <v>2627</v>
      </c>
      <c r="W89" s="121">
        <v>2.392052594197884E-2</v>
      </c>
      <c r="X89" s="103">
        <v>1.8000091196299816E-2</v>
      </c>
      <c r="Y89" s="126">
        <v>5.9204347456790242E-3</v>
      </c>
      <c r="Z89" s="103">
        <v>5.9204347456790242E-3</v>
      </c>
      <c r="AA89" s="106"/>
    </row>
    <row r="90" spans="1:27" x14ac:dyDescent="0.25">
      <c r="A90" s="63">
        <v>1944</v>
      </c>
      <c r="B90" s="102">
        <v>4.0412946838605388E-4</v>
      </c>
      <c r="C90" s="102">
        <v>5.7221058819207169E-3</v>
      </c>
      <c r="D90" s="103">
        <v>1.5868425501299129E-2</v>
      </c>
      <c r="E90" s="102">
        <v>3.2054814651530181E-3</v>
      </c>
      <c r="F90" s="102">
        <v>6.6865057496601635E-3</v>
      </c>
      <c r="G90" s="102">
        <v>1.1756493625776111E-3</v>
      </c>
      <c r="H90" s="102">
        <v>8.4867188361071304E-3</v>
      </c>
      <c r="I90" s="103">
        <v>8.2787425983767704E-3</v>
      </c>
      <c r="J90" s="102">
        <v>1.8048054667695358E-2</v>
      </c>
      <c r="K90" s="106"/>
      <c r="L90" s="3"/>
      <c r="M90" s="3"/>
      <c r="N90" s="83">
        <v>1.5868425501299129E-2</v>
      </c>
      <c r="O90" s="3"/>
      <c r="P90" s="3"/>
      <c r="Q90" s="3"/>
      <c r="R90" s="3"/>
      <c r="S90" s="83">
        <v>8.2787425983767704E-3</v>
      </c>
      <c r="T90" s="3"/>
      <c r="U90" s="106"/>
      <c r="V90" s="120">
        <v>2405</v>
      </c>
      <c r="W90" s="121">
        <v>2.20893493515559E-2</v>
      </c>
      <c r="X90" s="103">
        <v>1.5868425501299129E-2</v>
      </c>
      <c r="Y90" s="126">
        <v>6.220923850256771E-3</v>
      </c>
      <c r="Z90" s="103">
        <v>6.220923850256771E-3</v>
      </c>
      <c r="AA90" s="106"/>
    </row>
    <row r="91" spans="1:27" x14ac:dyDescent="0.25">
      <c r="A91" s="63">
        <v>1943</v>
      </c>
      <c r="B91" s="102">
        <v>4.8937787837211944E-4</v>
      </c>
      <c r="C91" s="102">
        <v>6.56290690459753E-3</v>
      </c>
      <c r="D91" s="103">
        <v>1.706013020831804E-2</v>
      </c>
      <c r="E91" s="102">
        <v>3.6179007436795974E-3</v>
      </c>
      <c r="F91" s="102">
        <v>5.278289973870717E-3</v>
      </c>
      <c r="G91" s="102">
        <v>1.3545280562085448E-3</v>
      </c>
      <c r="H91" s="102">
        <v>1.1474163469689158E-2</v>
      </c>
      <c r="I91" s="103">
        <v>7.7968170022738627E-3</v>
      </c>
      <c r="J91" s="102">
        <v>1.6700020099448577E-2</v>
      </c>
      <c r="K91" s="106"/>
      <c r="L91" s="3"/>
      <c r="M91" s="3"/>
      <c r="N91" s="83">
        <v>1.706013020831804E-2</v>
      </c>
      <c r="O91" s="3"/>
      <c r="P91" s="3"/>
      <c r="Q91" s="3"/>
      <c r="R91" s="3"/>
      <c r="S91" s="83">
        <v>7.7968170022738627E-3</v>
      </c>
      <c r="T91" s="3"/>
      <c r="U91" s="106"/>
      <c r="V91" s="120">
        <v>2731</v>
      </c>
      <c r="W91" s="121">
        <v>2.386591046132604E-2</v>
      </c>
      <c r="X91" s="103">
        <v>1.706013020831804E-2</v>
      </c>
      <c r="Y91" s="126">
        <v>6.805780253008E-3</v>
      </c>
      <c r="Z91" s="103">
        <v>6.805780253008E-3</v>
      </c>
      <c r="AA91" s="106"/>
    </row>
    <row r="92" spans="1:27" x14ac:dyDescent="0.25">
      <c r="A92" s="63">
        <v>1942</v>
      </c>
      <c r="B92" s="102">
        <v>4.0041861946580514E-4</v>
      </c>
      <c r="C92" s="102">
        <v>6.8071165309186877E-3</v>
      </c>
      <c r="D92" s="103">
        <v>1.5300666984502519E-2</v>
      </c>
      <c r="E92" s="102">
        <v>3.0850434545206351E-3</v>
      </c>
      <c r="F92" s="102">
        <v>5.8515720981025619E-3</v>
      </c>
      <c r="G92" s="102">
        <v>1.2649588205851572E-3</v>
      </c>
      <c r="H92" s="102">
        <v>8.7728079355690047E-3</v>
      </c>
      <c r="I92" s="103">
        <v>7.4357026211409119E-3</v>
      </c>
      <c r="J92" s="102">
        <v>1.5761932929881241E-2</v>
      </c>
      <c r="K92" s="106"/>
      <c r="L92" s="3"/>
      <c r="M92" s="3"/>
      <c r="N92" s="83">
        <v>1.5300666984502519E-2</v>
      </c>
      <c r="O92" s="3"/>
      <c r="P92" s="3"/>
      <c r="Q92" s="3"/>
      <c r="R92" s="3"/>
      <c r="S92" s="83">
        <v>7.4357026211409119E-3</v>
      </c>
      <c r="T92" s="3"/>
      <c r="U92" s="106"/>
      <c r="V92" s="120">
        <v>2329</v>
      </c>
      <c r="W92" s="121">
        <v>2.1194885562178641E-2</v>
      </c>
      <c r="X92" s="103">
        <v>1.5300666984502519E-2</v>
      </c>
      <c r="Y92" s="126">
        <v>5.8942185776761219E-3</v>
      </c>
      <c r="Z92" s="103">
        <v>5.8942185776761219E-3</v>
      </c>
      <c r="AA92" s="106"/>
    </row>
    <row r="93" spans="1:27" x14ac:dyDescent="0.25">
      <c r="A93" s="63">
        <v>1941</v>
      </c>
      <c r="B93" s="102">
        <v>2.9918404351767907E-4</v>
      </c>
      <c r="C93" s="102">
        <v>6.1468721668177699E-3</v>
      </c>
      <c r="D93" s="103">
        <v>1.5889077272402578E-2</v>
      </c>
      <c r="E93" s="102">
        <v>2.8286491387126021E-3</v>
      </c>
      <c r="F93" s="102">
        <v>6.4007252946509515E-3</v>
      </c>
      <c r="G93" s="102">
        <v>1.14233907524932E-3</v>
      </c>
      <c r="H93" s="102">
        <v>8.0235720761559388E-3</v>
      </c>
      <c r="I93" s="103">
        <v>8.2707072902955623E-3</v>
      </c>
      <c r="J93" s="102">
        <v>1.5630099728014504E-2</v>
      </c>
      <c r="K93" s="106"/>
      <c r="L93" s="3"/>
      <c r="M93" s="3"/>
      <c r="N93" s="83">
        <v>1.5889077272402578E-2</v>
      </c>
      <c r="O93" s="3"/>
      <c r="P93" s="3"/>
      <c r="Q93" s="3"/>
      <c r="R93" s="3"/>
      <c r="S93" s="83">
        <v>8.2707072902955623E-3</v>
      </c>
      <c r="T93" s="3"/>
      <c r="U93" s="106"/>
      <c r="V93" s="120">
        <v>2394</v>
      </c>
      <c r="W93" s="121">
        <v>2.170444242973708E-2</v>
      </c>
      <c r="X93" s="103">
        <v>1.5889077272402578E-2</v>
      </c>
      <c r="Y93" s="126">
        <v>5.8153651573345016E-3</v>
      </c>
      <c r="Z93" s="103">
        <v>5.8153651573345016E-3</v>
      </c>
      <c r="AA93" s="106"/>
    </row>
    <row r="94" spans="1:27" x14ac:dyDescent="0.25">
      <c r="A94" s="63">
        <v>1940</v>
      </c>
      <c r="B94" s="102">
        <v>4.5770697778774958E-4</v>
      </c>
      <c r="C94" s="102">
        <v>6.4527709221449403E-3</v>
      </c>
      <c r="D94" s="103">
        <v>1.5437629722011757E-2</v>
      </c>
      <c r="E94" s="102">
        <v>3.2129234911375364E-3</v>
      </c>
      <c r="F94" s="102">
        <v>5.8873681848777204E-3</v>
      </c>
      <c r="G94" s="102">
        <v>1.2833744671303566E-3</v>
      </c>
      <c r="H94" s="102">
        <v>8.5528382319946146E-3</v>
      </c>
      <c r="I94" s="103">
        <v>7.1187092949714578E-3</v>
      </c>
      <c r="J94" s="102">
        <v>1.403634731882432E-2</v>
      </c>
      <c r="K94" s="106"/>
      <c r="L94" s="3"/>
      <c r="M94" s="3"/>
      <c r="N94" s="83">
        <v>1.5437629722011757E-2</v>
      </c>
      <c r="O94" s="3"/>
      <c r="P94" s="3"/>
      <c r="Q94" s="3"/>
      <c r="R94" s="3"/>
      <c r="S94" s="83">
        <v>7.1187092949714578E-3</v>
      </c>
      <c r="T94" s="3"/>
      <c r="U94" s="106"/>
      <c r="V94" s="120">
        <v>2338</v>
      </c>
      <c r="W94" s="121">
        <v>2.0982723805250167E-2</v>
      </c>
      <c r="X94" s="103">
        <v>1.5437629722011757E-2</v>
      </c>
      <c r="Y94" s="126">
        <v>5.5450940832384088E-3</v>
      </c>
      <c r="Z94" s="103">
        <v>5.5450940832384088E-3</v>
      </c>
      <c r="AA94" s="106"/>
    </row>
    <row r="95" spans="1:27" x14ac:dyDescent="0.25">
      <c r="A95" s="63">
        <v>1939</v>
      </c>
      <c r="B95" s="102">
        <v>4.4575036160360965E-4</v>
      </c>
      <c r="C95" s="102">
        <v>5.9494027854849127E-3</v>
      </c>
      <c r="D95" s="103">
        <v>1.5982411486821724E-2</v>
      </c>
      <c r="E95" s="102">
        <v>3.2112219927770249E-3</v>
      </c>
      <c r="F95" s="102">
        <v>5.4854585315709517E-3</v>
      </c>
      <c r="G95" s="102">
        <v>1.4828022232936404E-3</v>
      </c>
      <c r="H95" s="102">
        <v>8.7330683089686788E-3</v>
      </c>
      <c r="I95" s="103">
        <v>7.721085616392391E-3</v>
      </c>
      <c r="J95" s="102">
        <v>2.2360293649421888E-2</v>
      </c>
      <c r="K95" s="106"/>
      <c r="L95" s="3"/>
      <c r="M95" s="3"/>
      <c r="N95" s="83">
        <v>1.5982411486821724E-2</v>
      </c>
      <c r="O95" s="3"/>
      <c r="P95" s="3"/>
      <c r="Q95" s="3"/>
      <c r="R95" s="3"/>
      <c r="S95" s="83">
        <v>7.721085616392391E-3</v>
      </c>
      <c r="T95" s="3"/>
      <c r="U95" s="106"/>
      <c r="V95" s="120">
        <v>2394</v>
      </c>
      <c r="W95" s="121">
        <v>2.1778089095490644E-2</v>
      </c>
      <c r="X95" s="103">
        <v>1.5982411486821724E-2</v>
      </c>
      <c r="Y95" s="126">
        <v>5.7956776086689216E-3</v>
      </c>
      <c r="Z95" s="103">
        <v>5.7956776086689216E-3</v>
      </c>
      <c r="AA95" s="106"/>
    </row>
    <row r="96" spans="1:27" x14ac:dyDescent="0.25">
      <c r="A96" s="63">
        <v>1938</v>
      </c>
      <c r="B96" s="102">
        <v>3.9802931264760252E-4</v>
      </c>
      <c r="C96" s="102">
        <v>5.4308888436806211E-3</v>
      </c>
      <c r="D96" s="103">
        <v>1.854840053993928E-2</v>
      </c>
      <c r="E96" s="102">
        <v>3.8829970722732781E-3</v>
      </c>
      <c r="F96" s="102">
        <v>5.0770850102160861E-3</v>
      </c>
      <c r="G96" s="102">
        <v>1.2736938004723282E-3</v>
      </c>
      <c r="H96" s="102">
        <v>1.0861777687361242E-2</v>
      </c>
      <c r="I96" s="103">
        <v>7.1785444896192794E-3</v>
      </c>
      <c r="J96" s="102">
        <v>1.5912327410067487E-2</v>
      </c>
      <c r="K96" s="106"/>
      <c r="L96" s="3"/>
      <c r="M96" s="3"/>
      <c r="N96" s="83">
        <v>1.854840053993928E-2</v>
      </c>
      <c r="O96" s="3"/>
      <c r="P96" s="3"/>
      <c r="Q96" s="3"/>
      <c r="R96" s="3"/>
      <c r="S96" s="83">
        <v>7.1785444896192794E-3</v>
      </c>
      <c r="T96" s="3"/>
      <c r="U96" s="106"/>
      <c r="V96" s="120">
        <v>2741</v>
      </c>
      <c r="W96" s="121">
        <v>2.4244407688157301E-2</v>
      </c>
      <c r="X96" s="103">
        <v>1.854840053993928E-2</v>
      </c>
      <c r="Y96" s="126">
        <v>5.6960071482180206E-3</v>
      </c>
      <c r="Z96" s="103">
        <v>5.6960071482180206E-3</v>
      </c>
      <c r="AA96" s="106"/>
    </row>
    <row r="97" spans="1:27" x14ac:dyDescent="0.25">
      <c r="A97" s="63">
        <v>1937</v>
      </c>
      <c r="B97" s="102">
        <v>3.8437011347654032E-4</v>
      </c>
      <c r="C97" s="102">
        <v>6.4294637163348559E-3</v>
      </c>
      <c r="D97" s="103">
        <v>1.7664492300181567E-2</v>
      </c>
      <c r="E97" s="102">
        <v>3.7039301844102976E-3</v>
      </c>
      <c r="F97" s="102">
        <v>5.1889965319332947E-3</v>
      </c>
      <c r="G97" s="102">
        <v>1.511273400714579E-3</v>
      </c>
      <c r="H97" s="102">
        <v>1.1688345723445704E-2</v>
      </c>
      <c r="I97" s="103">
        <v>7.4272519162757386E-3</v>
      </c>
      <c r="J97" s="102">
        <v>1.6195958872397859E-2</v>
      </c>
      <c r="K97" s="106"/>
      <c r="L97" s="3"/>
      <c r="M97" s="3"/>
      <c r="N97" s="83">
        <v>1.7664492300181567E-2</v>
      </c>
      <c r="O97" s="3"/>
      <c r="P97" s="3"/>
      <c r="Q97" s="3"/>
      <c r="R97" s="3"/>
      <c r="S97" s="83">
        <v>7.4272519162757386E-3</v>
      </c>
      <c r="T97" s="3"/>
      <c r="U97" s="106"/>
      <c r="V97" s="120">
        <v>2674</v>
      </c>
      <c r="W97" s="121">
        <v>2.3359220078097018E-2</v>
      </c>
      <c r="X97" s="103">
        <v>1.7664492300181567E-2</v>
      </c>
      <c r="Y97" s="126">
        <v>5.6947277779154509E-3</v>
      </c>
      <c r="Z97" s="103">
        <v>5.6947277779154509E-3</v>
      </c>
      <c r="AA97" s="106"/>
    </row>
    <row r="98" spans="1:27" x14ac:dyDescent="0.25">
      <c r="A98" s="63">
        <v>1936</v>
      </c>
      <c r="B98" s="102">
        <v>3.7363077988590592E-4</v>
      </c>
      <c r="C98" s="102">
        <v>6.1330125576393828E-3</v>
      </c>
      <c r="D98" s="103">
        <v>1.7140962862788982E-2</v>
      </c>
      <c r="E98" s="102">
        <v>4.3468751708677349E-3</v>
      </c>
      <c r="F98" s="102">
        <v>5.1214755681921742E-3</v>
      </c>
      <c r="G98" s="102">
        <v>1.6038784697541327E-3</v>
      </c>
      <c r="H98" s="102">
        <v>1.0306741757340478E-2</v>
      </c>
      <c r="I98" s="103">
        <v>7.8442115546483795E-3</v>
      </c>
      <c r="J98" s="102">
        <v>1.6047897643392203E-2</v>
      </c>
      <c r="K98" s="106"/>
      <c r="L98" s="3"/>
      <c r="M98" s="3"/>
      <c r="N98" s="83">
        <v>1.7140962862788982E-2</v>
      </c>
      <c r="O98" s="3"/>
      <c r="P98" s="3"/>
      <c r="Q98" s="3"/>
      <c r="R98" s="3"/>
      <c r="S98" s="83">
        <v>7.8442115546483795E-3</v>
      </c>
      <c r="T98" s="3"/>
      <c r="U98" s="106"/>
      <c r="V98" s="120">
        <v>2611</v>
      </c>
      <c r="W98" s="121">
        <v>2.3793901616636595E-2</v>
      </c>
      <c r="X98" s="103">
        <v>1.7140962862788982E-2</v>
      </c>
      <c r="Y98" s="126">
        <v>6.6529387538476143E-3</v>
      </c>
      <c r="Z98" s="103">
        <v>6.6529387538476143E-3</v>
      </c>
      <c r="AA98" s="106"/>
    </row>
    <row r="99" spans="1:27" x14ac:dyDescent="0.25">
      <c r="A99" s="63">
        <v>1935</v>
      </c>
      <c r="B99" s="102">
        <v>3.3456912921602314E-4</v>
      </c>
      <c r="C99" s="102">
        <v>5.8504385568315396E-3</v>
      </c>
      <c r="D99" s="103">
        <v>1.6617292799200264E-2</v>
      </c>
      <c r="E99" s="102">
        <v>4.1233384573650424E-3</v>
      </c>
      <c r="F99" s="102">
        <v>4.5031196310697172E-3</v>
      </c>
      <c r="G99" s="102">
        <v>1.5643367393073514E-3</v>
      </c>
      <c r="H99" s="102">
        <v>1.0561533592549055E-2</v>
      </c>
      <c r="I99" s="103">
        <v>8.4579914132785969E-3</v>
      </c>
      <c r="J99" s="102">
        <v>1.7379509901437742E-2</v>
      </c>
      <c r="K99" s="106"/>
      <c r="L99" s="3"/>
      <c r="M99" s="3"/>
      <c r="N99" s="83">
        <v>1.6617292799200264E-2</v>
      </c>
      <c r="O99" s="3"/>
      <c r="P99" s="3"/>
      <c r="Q99" s="3"/>
      <c r="R99" s="3"/>
      <c r="S99" s="83">
        <v>8.4579914132785969E-3</v>
      </c>
      <c r="T99" s="3"/>
      <c r="U99" s="106"/>
      <c r="V99" s="120">
        <v>2460</v>
      </c>
      <c r="W99" s="121">
        <v>2.2244325888416676E-2</v>
      </c>
      <c r="X99" s="103">
        <v>1.6617292799200264E-2</v>
      </c>
      <c r="Y99" s="126">
        <v>5.6270330892164112E-3</v>
      </c>
      <c r="Z99" s="103">
        <v>5.6270330892164112E-3</v>
      </c>
      <c r="AA99" s="106"/>
    </row>
    <row r="100" spans="1:27" x14ac:dyDescent="0.25">
      <c r="A100" s="63">
        <v>1934</v>
      </c>
      <c r="B100" s="102">
        <v>3.850018311062699E-4</v>
      </c>
      <c r="C100" s="102">
        <v>5.6435634267041025E-3</v>
      </c>
      <c r="D100" s="103">
        <v>1.6051559697185351E-2</v>
      </c>
      <c r="E100" s="102">
        <v>3.5964805198463747E-3</v>
      </c>
      <c r="F100" s="102">
        <v>4.4979482219488602E-3</v>
      </c>
      <c r="G100" s="102">
        <v>1.5775684786793497E-3</v>
      </c>
      <c r="H100" s="102">
        <v>1.0141511648652964E-2</v>
      </c>
      <c r="I100" s="103">
        <v>7.8994464245812912E-3</v>
      </c>
      <c r="J100" s="102">
        <v>1.6573859314696741E-2</v>
      </c>
      <c r="K100" s="106"/>
      <c r="L100" s="3"/>
      <c r="M100" s="3"/>
      <c r="N100" s="83">
        <v>1.6051559697185351E-2</v>
      </c>
      <c r="O100" s="3"/>
      <c r="P100" s="3"/>
      <c r="Q100" s="3"/>
      <c r="R100" s="3"/>
      <c r="S100" s="83">
        <v>7.8994464245812912E-3</v>
      </c>
      <c r="T100" s="3"/>
      <c r="U100" s="106"/>
      <c r="V100" s="120">
        <v>2474</v>
      </c>
      <c r="W100" s="121">
        <v>2.323157390626614E-2</v>
      </c>
      <c r="X100" s="103">
        <v>1.6051559697185351E-2</v>
      </c>
      <c r="Y100" s="126">
        <v>7.1800142090807893E-3</v>
      </c>
      <c r="Z100" s="103">
        <v>7.1800142090807893E-3</v>
      </c>
      <c r="AA100" s="106"/>
    </row>
    <row r="101" spans="1:27" x14ac:dyDescent="0.25">
      <c r="A101" s="63">
        <v>1933</v>
      </c>
      <c r="B101" s="102">
        <v>3.3253840818614548E-4</v>
      </c>
      <c r="C101" s="102">
        <v>6.8787945007648382E-3</v>
      </c>
      <c r="D101" s="103">
        <v>1.7064961089099568E-2</v>
      </c>
      <c r="E101" s="102">
        <v>4.0189641903639875E-3</v>
      </c>
      <c r="F101" s="102">
        <v>3.4013928608754313E-3</v>
      </c>
      <c r="G101" s="102">
        <v>1.4726700933957871E-3</v>
      </c>
      <c r="H101" s="102">
        <v>1.0033158829844848E-2</v>
      </c>
      <c r="I101" s="103">
        <v>8.5561703509761076E-3</v>
      </c>
      <c r="J101" s="102">
        <v>1.8840676098089329E-2</v>
      </c>
      <c r="K101" s="106"/>
      <c r="L101" s="3"/>
      <c r="M101" s="3"/>
      <c r="N101" s="83">
        <v>1.7064961089099568E-2</v>
      </c>
      <c r="O101" s="3"/>
      <c r="P101" s="3"/>
      <c r="Q101" s="3"/>
      <c r="R101" s="3"/>
      <c r="S101" s="83">
        <v>8.5561703509761076E-3</v>
      </c>
      <c r="T101" s="3"/>
      <c r="U101" s="106"/>
      <c r="V101" s="120">
        <v>2461</v>
      </c>
      <c r="W101" s="121">
        <v>2.3382200644174404E-2</v>
      </c>
      <c r="X101" s="103">
        <v>1.7064961089099568E-2</v>
      </c>
      <c r="Y101" s="126">
        <v>6.3172395550748356E-3</v>
      </c>
      <c r="Z101" s="103">
        <v>6.3172395550748356E-3</v>
      </c>
      <c r="AA101" s="106"/>
    </row>
    <row r="102" spans="1:27" x14ac:dyDescent="0.25">
      <c r="A102" s="63">
        <v>1932</v>
      </c>
      <c r="B102" s="102">
        <v>3.4824264868262353E-4</v>
      </c>
      <c r="C102" s="102">
        <v>6.5486605398610426E-3</v>
      </c>
      <c r="D102" s="103">
        <v>1.5441300550907306E-2</v>
      </c>
      <c r="E102" s="102">
        <v>3.7372381809842527E-3</v>
      </c>
      <c r="F102" s="102">
        <v>3.0152717142032039E-3</v>
      </c>
      <c r="G102" s="102">
        <v>1.5288701649481035E-3</v>
      </c>
      <c r="H102" s="102">
        <v>9.8951874564696691E-3</v>
      </c>
      <c r="I102" s="103">
        <v>7.9531691986394863E-3</v>
      </c>
      <c r="J102" s="102">
        <v>1.7344182649022374E-2</v>
      </c>
      <c r="K102" s="106"/>
      <c r="L102" s="3"/>
      <c r="M102" s="3"/>
      <c r="N102" s="83">
        <v>1.5441300550907306E-2</v>
      </c>
      <c r="O102" s="3"/>
      <c r="P102" s="3"/>
      <c r="Q102" s="3"/>
      <c r="R102" s="3"/>
      <c r="S102" s="83">
        <v>7.9531691986394863E-3</v>
      </c>
      <c r="T102" s="3"/>
      <c r="U102" s="106"/>
      <c r="V102" s="120">
        <v>2533</v>
      </c>
      <c r="W102" s="121">
        <v>2.1514600710075254E-2</v>
      </c>
      <c r="X102" s="103">
        <v>1.5441300550907306E-2</v>
      </c>
      <c r="Y102" s="126">
        <v>6.0733001591679481E-3</v>
      </c>
      <c r="Z102" s="103">
        <v>6.0733001591679481E-3</v>
      </c>
      <c r="AA102" s="106"/>
    </row>
    <row r="103" spans="1:27" x14ac:dyDescent="0.25">
      <c r="A103" s="63">
        <v>1931</v>
      </c>
      <c r="B103" s="102">
        <v>4.0422316968711201E-4</v>
      </c>
      <c r="C103" s="102">
        <v>8.1422095608403994E-3</v>
      </c>
      <c r="D103" s="103">
        <v>1.7191396438439588E-2</v>
      </c>
      <c r="E103" s="102">
        <v>4.2058458369825706E-3</v>
      </c>
      <c r="F103" s="102">
        <v>3.6283841660009817E-3</v>
      </c>
      <c r="G103" s="102">
        <v>1.6168926787484481E-3</v>
      </c>
      <c r="H103" s="102">
        <v>1.1914959144586778E-2</v>
      </c>
      <c r="I103" s="103">
        <v>7.5148741409075404E-3</v>
      </c>
      <c r="J103" s="102">
        <v>1.5090998334985515E-2</v>
      </c>
      <c r="K103" s="106"/>
      <c r="L103" s="3"/>
      <c r="M103" s="3"/>
      <c r="N103" s="83">
        <v>1.7191396438439588E-2</v>
      </c>
      <c r="O103" s="3"/>
      <c r="P103" s="3"/>
      <c r="Q103" s="3"/>
      <c r="R103" s="3"/>
      <c r="S103" s="83">
        <v>7.5148741409075404E-3</v>
      </c>
      <c r="T103" s="3"/>
      <c r="U103" s="106"/>
      <c r="V103" s="120">
        <v>2521</v>
      </c>
      <c r="W103" s="121">
        <v>2.4263014542409748E-2</v>
      </c>
      <c r="X103" s="103">
        <v>1.7191396438439588E-2</v>
      </c>
      <c r="Y103" s="126">
        <v>7.0716181039701623E-3</v>
      </c>
      <c r="Z103" s="103">
        <v>7.0716181039701623E-3</v>
      </c>
      <c r="AA103" s="106"/>
    </row>
    <row r="104" spans="1:27" x14ac:dyDescent="0.25">
      <c r="A104" s="63">
        <v>1930</v>
      </c>
      <c r="B104" s="102">
        <v>3.0329836977126246E-4</v>
      </c>
      <c r="C104" s="102">
        <v>6.7652386368423269E-3</v>
      </c>
      <c r="D104" s="103">
        <v>1.5095460262242155E-2</v>
      </c>
      <c r="E104" s="102">
        <v>3.63958043725515E-3</v>
      </c>
      <c r="F104" s="102">
        <v>2.3168625468638106E-3</v>
      </c>
      <c r="G104" s="102">
        <v>1.5586166224356543E-3</v>
      </c>
      <c r="H104" s="102">
        <v>9.0905261384220063E-3</v>
      </c>
      <c r="I104" s="103">
        <v>7.3727343422887517E-3</v>
      </c>
      <c r="J104" s="102">
        <v>2.6445932853110914E-2</v>
      </c>
      <c r="K104" s="106"/>
      <c r="L104" s="3"/>
      <c r="M104" s="3"/>
      <c r="N104" s="83">
        <v>1.5095460262242155E-2</v>
      </c>
      <c r="O104" s="3"/>
      <c r="P104" s="3"/>
      <c r="Q104" s="3"/>
      <c r="R104" s="3"/>
      <c r="S104" s="83">
        <v>7.3727343422887517E-3</v>
      </c>
      <c r="T104" s="3"/>
      <c r="U104" s="106"/>
      <c r="V104" s="120">
        <v>2482</v>
      </c>
      <c r="W104" s="121">
        <v>2.0910737604785373E-2</v>
      </c>
      <c r="X104" s="103">
        <v>1.5095460262242155E-2</v>
      </c>
      <c r="Y104" s="126">
        <v>5.8152773425432184E-3</v>
      </c>
      <c r="Z104" s="103">
        <v>5.8152773425432184E-3</v>
      </c>
      <c r="AA104" s="106"/>
    </row>
    <row r="105" spans="1:27" x14ac:dyDescent="0.25">
      <c r="A105" s="63">
        <v>1929</v>
      </c>
      <c r="B105" s="102">
        <v>3.3421698278022957E-4</v>
      </c>
      <c r="C105" s="102">
        <v>7.5958405177324901E-3</v>
      </c>
      <c r="D105" s="103">
        <v>1.3462305668852505E-2</v>
      </c>
      <c r="E105" s="102">
        <v>4.0941580390578122E-3</v>
      </c>
      <c r="F105" s="102">
        <v>2.5294148924049189E-3</v>
      </c>
      <c r="G105" s="102">
        <v>1.8381934052912625E-3</v>
      </c>
      <c r="H105" s="102">
        <v>1.2517945173223143E-2</v>
      </c>
      <c r="I105" s="103">
        <v>8.0945218807651695E-3</v>
      </c>
      <c r="J105" s="102">
        <v>2.91072608639509E-2</v>
      </c>
      <c r="K105" s="106"/>
      <c r="L105" s="3"/>
      <c r="M105" s="3"/>
      <c r="N105" s="83">
        <v>1.3462305668852505E-2</v>
      </c>
      <c r="O105" s="3"/>
      <c r="P105" s="3"/>
      <c r="Q105" s="3"/>
      <c r="R105" s="3"/>
      <c r="S105" s="83">
        <v>8.0945218807651695E-3</v>
      </c>
      <c r="T105" s="3"/>
      <c r="U105" s="106"/>
      <c r="V105" s="120">
        <v>2720</v>
      </c>
      <c r="W105" s="121">
        <v>2.0660686208232373E-2</v>
      </c>
      <c r="X105" s="103">
        <v>1.3462305668852505E-2</v>
      </c>
      <c r="Y105" s="126">
        <v>7.198380539379867E-3</v>
      </c>
      <c r="Z105" s="103">
        <v>7.198380539379867E-3</v>
      </c>
      <c r="AA105" s="106"/>
    </row>
    <row r="106" spans="1:27" x14ac:dyDescent="0.25">
      <c r="A106" s="63">
        <v>1928</v>
      </c>
      <c r="B106" s="102">
        <v>2.0802662740830827E-4</v>
      </c>
      <c r="C106" s="102">
        <v>7.5769698521410741E-3</v>
      </c>
      <c r="D106" s="103">
        <v>1.7332053331263246E-2</v>
      </c>
      <c r="E106" s="102">
        <v>5.7847404467771873E-3</v>
      </c>
      <c r="F106" s="102">
        <v>2.4643154323753442E-3</v>
      </c>
      <c r="G106" s="102">
        <v>1.7762273571017091E-3</v>
      </c>
      <c r="H106" s="102">
        <v>1.5257953017986303E-2</v>
      </c>
      <c r="I106" s="103">
        <v>6.935784791984808E-3</v>
      </c>
      <c r="J106" s="102">
        <v>3.1396018690392373E-2</v>
      </c>
      <c r="K106" s="106"/>
      <c r="L106" s="3"/>
      <c r="M106" s="3"/>
      <c r="N106" s="83">
        <v>1.7332053331263246E-2</v>
      </c>
      <c r="O106" s="3"/>
      <c r="P106" s="8"/>
      <c r="Q106" s="3"/>
      <c r="R106" s="3"/>
      <c r="S106" s="83">
        <v>6.935784791984808E-3</v>
      </c>
      <c r="T106" s="3"/>
      <c r="U106" s="106"/>
      <c r="V106" s="120">
        <v>2890</v>
      </c>
      <c r="W106" s="121">
        <v>2.3122959738846573E-2</v>
      </c>
      <c r="X106" s="103">
        <v>1.7332053331263246E-2</v>
      </c>
      <c r="Y106" s="126">
        <v>5.7909064075833266E-3</v>
      </c>
      <c r="Z106" s="103">
        <v>5.7909064075833266E-3</v>
      </c>
      <c r="AA106" s="106"/>
    </row>
    <row r="107" spans="1:27" x14ac:dyDescent="0.25">
      <c r="A107" s="63">
        <v>1927</v>
      </c>
      <c r="B107" s="102">
        <v>3.1567742172301143E-4</v>
      </c>
      <c r="C107" s="102">
        <v>6.7833938993502917E-3</v>
      </c>
      <c r="D107" s="103">
        <v>1.2688826908077004E-2</v>
      </c>
      <c r="E107" s="102">
        <v>4.5516279411224898E-3</v>
      </c>
      <c r="F107" s="103">
        <v>2.2640633961241159E-3</v>
      </c>
      <c r="G107" s="102">
        <v>2.2537899643945234E-3</v>
      </c>
      <c r="H107" s="102">
        <v>1.3133649010755056E-2</v>
      </c>
      <c r="I107" s="103">
        <v>7.0579274373936997E-3</v>
      </c>
      <c r="J107" s="102">
        <v>3.2735014499137391E-2</v>
      </c>
      <c r="K107" s="106"/>
      <c r="L107" s="3"/>
      <c r="M107" s="3"/>
      <c r="N107" s="83">
        <v>1.2688826908077004E-2</v>
      </c>
      <c r="O107" s="3"/>
      <c r="P107" s="83">
        <v>2.2640633961241159E-3</v>
      </c>
      <c r="Q107" s="3"/>
      <c r="R107" s="3"/>
      <c r="S107" s="83">
        <v>7.0579274373936997E-3</v>
      </c>
      <c r="T107" s="3"/>
      <c r="U107" s="106"/>
      <c r="V107" s="120">
        <v>2649</v>
      </c>
      <c r="W107" s="121">
        <v>1.9447197445215284E-2</v>
      </c>
      <c r="X107" s="103">
        <v>1.2688826908077004E-2</v>
      </c>
      <c r="Y107" s="126">
        <v>6.7583705371382797E-3</v>
      </c>
      <c r="Z107" s="103">
        <v>6.7583705371382797E-3</v>
      </c>
      <c r="AA107" s="106"/>
    </row>
    <row r="108" spans="1:27" x14ac:dyDescent="0.25">
      <c r="A108" s="63">
        <v>1926</v>
      </c>
      <c r="B108" s="102">
        <v>4.0352667082882855E-4</v>
      </c>
      <c r="C108" s="102">
        <v>7.3929131580149536E-3</v>
      </c>
      <c r="D108" s="103">
        <v>1.7799573625090964E-2</v>
      </c>
      <c r="E108" s="102">
        <v>6.4944952871130333E-3</v>
      </c>
      <c r="F108" s="103">
        <v>2.0291084298368241E-3</v>
      </c>
      <c r="G108" s="102">
        <v>1.7968357418038405E-3</v>
      </c>
      <c r="H108" s="102">
        <v>1.7663808987224194E-2</v>
      </c>
      <c r="I108" s="103">
        <v>7.0982274767856998E-3</v>
      </c>
      <c r="J108" s="102">
        <v>3.3172937826437848E-2</v>
      </c>
      <c r="K108" s="106"/>
      <c r="L108" s="3"/>
      <c r="M108" s="3"/>
      <c r="N108" s="83">
        <v>1.7799573625090964E-2</v>
      </c>
      <c r="O108" s="3"/>
      <c r="P108" s="83">
        <v>2.0291084298368241E-3</v>
      </c>
      <c r="Q108" s="3"/>
      <c r="R108" s="3"/>
      <c r="S108" s="83">
        <v>7.0982274767856998E-3</v>
      </c>
      <c r="T108" s="3"/>
      <c r="U108" s="106"/>
      <c r="V108" s="120">
        <v>3079</v>
      </c>
      <c r="W108" s="121">
        <v>2.3442615461923832E-2</v>
      </c>
      <c r="X108" s="103">
        <v>1.7799573625090964E-2</v>
      </c>
      <c r="Y108" s="126">
        <v>5.6430418368328683E-3</v>
      </c>
      <c r="Z108" s="103">
        <v>5.6430418368328683E-3</v>
      </c>
      <c r="AA108" s="106"/>
    </row>
    <row r="109" spans="1:27" x14ac:dyDescent="0.25">
      <c r="A109" s="63">
        <v>1925</v>
      </c>
      <c r="B109" s="102">
        <v>2.5689581773608727E-4</v>
      </c>
      <c r="C109" s="102">
        <v>8.1692870040075746E-3</v>
      </c>
      <c r="D109" s="103">
        <v>1.1371027008385645E-2</v>
      </c>
      <c r="E109" s="102">
        <v>3.6332408508389482E-3</v>
      </c>
      <c r="F109" s="103">
        <v>2.128129962646867E-3</v>
      </c>
      <c r="G109" s="102">
        <v>2.1652647494898782E-3</v>
      </c>
      <c r="H109" s="102">
        <v>1.0173074382349056E-2</v>
      </c>
      <c r="I109" s="103">
        <v>8.7116652601051236E-3</v>
      </c>
      <c r="J109" s="102">
        <v>2.8625533976306867E-2</v>
      </c>
      <c r="K109" s="106"/>
      <c r="L109" s="3"/>
      <c r="M109" s="3"/>
      <c r="N109" s="83">
        <v>1.1371027008385645E-2</v>
      </c>
      <c r="O109" s="3"/>
      <c r="P109" s="83">
        <v>2.128129962646867E-3</v>
      </c>
      <c r="Q109" s="3"/>
      <c r="R109" s="3"/>
      <c r="S109" s="83">
        <v>8.7116652601051236E-3</v>
      </c>
      <c r="T109" s="3"/>
      <c r="U109" s="106"/>
      <c r="V109" s="120">
        <v>2429</v>
      </c>
      <c r="W109" s="121">
        <v>1.7828569750884454E-2</v>
      </c>
      <c r="X109" s="103">
        <v>1.1371027008385645E-2</v>
      </c>
      <c r="Y109" s="126">
        <v>6.4575427424988082E-3</v>
      </c>
      <c r="Z109" s="103">
        <v>6.4575427424988082E-3</v>
      </c>
      <c r="AA109" s="106"/>
    </row>
    <row r="110" spans="1:27" x14ac:dyDescent="0.25">
      <c r="A110" s="63">
        <v>1924</v>
      </c>
      <c r="B110" s="102">
        <v>4.9111089283960315E-4</v>
      </c>
      <c r="C110" s="102">
        <v>9.497329112298173E-3</v>
      </c>
      <c r="D110" s="103">
        <v>1.4332344326152446E-2</v>
      </c>
      <c r="E110" s="102">
        <v>5.7346641179270583E-3</v>
      </c>
      <c r="F110" s="103">
        <v>2.0543213475731508E-3</v>
      </c>
      <c r="G110" s="102">
        <v>2.4479989120004837E-3</v>
      </c>
      <c r="H110" s="102">
        <v>1.4400882488496672E-2</v>
      </c>
      <c r="I110" s="103">
        <v>7.9808048868267156E-3</v>
      </c>
      <c r="J110" s="102">
        <v>2.8831987185783472E-2</v>
      </c>
      <c r="K110" s="106"/>
      <c r="L110" s="3"/>
      <c r="M110" s="3"/>
      <c r="N110" s="83">
        <v>1.4332344326152446E-2</v>
      </c>
      <c r="O110" s="3"/>
      <c r="P110" s="83">
        <v>2.0543213475731508E-3</v>
      </c>
      <c r="Q110" s="3"/>
      <c r="R110" s="3"/>
      <c r="S110" s="83">
        <v>7.9808048868267156E-3</v>
      </c>
      <c r="T110" s="3"/>
      <c r="U110" s="106"/>
      <c r="V110" s="120">
        <v>2700</v>
      </c>
      <c r="W110" s="121">
        <v>2.0399990933337362E-2</v>
      </c>
      <c r="X110" s="103">
        <v>1.4332344326152446E-2</v>
      </c>
      <c r="Y110" s="126">
        <v>6.0676466071849173E-3</v>
      </c>
      <c r="Z110" s="103">
        <v>6.0676466071849173E-3</v>
      </c>
      <c r="AA110" s="106"/>
    </row>
    <row r="111" spans="1:27" x14ac:dyDescent="0.25">
      <c r="A111" s="63">
        <v>1923</v>
      </c>
      <c r="B111" s="102">
        <v>3.4314146006691256E-4</v>
      </c>
      <c r="C111" s="102">
        <v>9.888712985564662E-3</v>
      </c>
      <c r="D111" s="103">
        <v>1.9911389682897098E-2</v>
      </c>
      <c r="E111" s="102">
        <v>6.3715130198788083E-3</v>
      </c>
      <c r="F111" s="103">
        <v>2.2687428904706324E-3</v>
      </c>
      <c r="G111" s="102">
        <v>2.0354527517605497E-3</v>
      </c>
      <c r="H111" s="102">
        <v>1.2220515180110273E-2</v>
      </c>
      <c r="I111" s="103">
        <v>8.4627036114954205E-3</v>
      </c>
      <c r="J111" s="102">
        <v>2.9783118999898616E-2</v>
      </c>
      <c r="K111" s="106"/>
      <c r="L111" s="3"/>
      <c r="M111" s="3"/>
      <c r="N111" s="83">
        <v>1.9911389682897098E-2</v>
      </c>
      <c r="O111" s="3"/>
      <c r="P111" s="83">
        <v>2.2687428904706324E-3</v>
      </c>
      <c r="Q111" s="3"/>
      <c r="R111" s="3"/>
      <c r="S111" s="83">
        <v>8.4627036114954205E-3</v>
      </c>
      <c r="T111" s="3"/>
      <c r="U111" s="106"/>
      <c r="V111" s="120">
        <v>3443</v>
      </c>
      <c r="W111" s="121">
        <v>2.685081925023591E-2</v>
      </c>
      <c r="X111" s="103">
        <v>1.9911389682897098E-2</v>
      </c>
      <c r="Y111" s="126">
        <v>6.9394295673388118E-3</v>
      </c>
      <c r="Z111" s="103">
        <v>6.9394295673388118E-3</v>
      </c>
      <c r="AA111" s="106"/>
    </row>
    <row r="112" spans="1:27" x14ac:dyDescent="0.25">
      <c r="A112" s="63">
        <v>1922</v>
      </c>
      <c r="B112" s="102">
        <v>4.6638231478262346E-4</v>
      </c>
      <c r="C112" s="102">
        <v>9.9212237871939904E-3</v>
      </c>
      <c r="D112" s="103">
        <v>1.5143743698834009E-2</v>
      </c>
      <c r="E112" s="102">
        <v>6.5039133716049491E-3</v>
      </c>
      <c r="F112" s="103">
        <v>2.086233680909105E-3</v>
      </c>
      <c r="G112" s="102">
        <v>2.2979928601107448E-3</v>
      </c>
      <c r="H112" s="102">
        <v>1.7128950470198169E-2</v>
      </c>
      <c r="I112" s="103">
        <v>8.4634919257796214E-3</v>
      </c>
      <c r="J112" s="102">
        <v>3.13324118749417E-2</v>
      </c>
      <c r="K112" s="106"/>
      <c r="L112" s="3"/>
      <c r="M112" s="3"/>
      <c r="N112" s="83">
        <v>1.5143743698834009E-2</v>
      </c>
      <c r="O112" s="3"/>
      <c r="P112" s="83">
        <v>2.086233680909105E-3</v>
      </c>
      <c r="Q112" s="3"/>
      <c r="R112" s="3"/>
      <c r="S112" s="83">
        <v>8.4634919257796214E-3</v>
      </c>
      <c r="T112" s="3"/>
      <c r="U112" s="106"/>
      <c r="V112" s="120">
        <v>2601</v>
      </c>
      <c r="W112" s="121">
        <v>2.2055643649992792E-2</v>
      </c>
      <c r="X112" s="103">
        <v>1.5143743698834009E-2</v>
      </c>
      <c r="Y112" s="126">
        <v>6.9118999511587819E-3</v>
      </c>
      <c r="Z112" s="103">
        <v>6.9118999511587819E-3</v>
      </c>
      <c r="AA112" s="106"/>
    </row>
    <row r="113" spans="1:27" x14ac:dyDescent="0.25">
      <c r="A113" s="63">
        <v>1921</v>
      </c>
      <c r="B113" s="102">
        <v>4.1267404527859627E-4</v>
      </c>
      <c r="C113" s="102">
        <v>1.0927608718977229E-2</v>
      </c>
      <c r="D113" s="103">
        <v>1.5590110883957236E-2</v>
      </c>
      <c r="E113" s="102">
        <v>6.8503891516246973E-3</v>
      </c>
      <c r="F113" s="103">
        <v>2.2792608608713859E-3</v>
      </c>
      <c r="G113" s="102">
        <v>2.5255651571050091E-3</v>
      </c>
      <c r="H113" s="102">
        <v>1.8223685839502811E-2</v>
      </c>
      <c r="I113" s="103">
        <v>7.7288091065781713E-3</v>
      </c>
      <c r="J113" s="102">
        <v>3.1850182814602057E-2</v>
      </c>
      <c r="K113" s="106"/>
      <c r="L113" s="3"/>
      <c r="M113" s="3"/>
      <c r="N113" s="83">
        <v>1.5590110883957236E-2</v>
      </c>
      <c r="O113" s="3"/>
      <c r="P113" s="83">
        <v>2.2792608608713859E-3</v>
      </c>
      <c r="Q113" s="3"/>
      <c r="R113" s="3"/>
      <c r="S113" s="83">
        <v>7.7288091065781713E-3</v>
      </c>
      <c r="T113" s="3"/>
      <c r="U113" s="106"/>
      <c r="V113" s="120">
        <v>2593</v>
      </c>
      <c r="W113" s="121">
        <v>2.1401275988148002E-2</v>
      </c>
      <c r="X113" s="103">
        <v>1.5590110883957236E-2</v>
      </c>
      <c r="Y113" s="126">
        <v>5.8111651041907655E-3</v>
      </c>
      <c r="Z113" s="103">
        <v>5.8111651041907655E-3</v>
      </c>
      <c r="AA113" s="106"/>
    </row>
    <row r="114" spans="1:27" x14ac:dyDescent="0.25">
      <c r="A114" s="63">
        <v>1920</v>
      </c>
      <c r="B114" s="102">
        <v>4.3797410697079587E-4</v>
      </c>
      <c r="C114" s="102">
        <v>1.3437045601864019E-2</v>
      </c>
      <c r="D114" s="103">
        <v>1.3909233501005924E-2</v>
      </c>
      <c r="E114" s="102">
        <v>6.3155866225188765E-3</v>
      </c>
      <c r="F114" s="103">
        <v>2.2338035234456474E-3</v>
      </c>
      <c r="G114" s="102">
        <v>2.7767558381948461E-3</v>
      </c>
      <c r="H114" s="102">
        <v>1.9568683099455159E-2</v>
      </c>
      <c r="I114" s="103">
        <v>7.8765609258402043E-3</v>
      </c>
      <c r="J114" s="102">
        <v>3.2707906308579039E-2</v>
      </c>
      <c r="K114" s="106"/>
      <c r="L114" s="3"/>
      <c r="M114" s="3"/>
      <c r="N114" s="83">
        <v>1.3909233501005924E-2</v>
      </c>
      <c r="O114" s="3"/>
      <c r="P114" s="83">
        <v>2.2338035234456474E-3</v>
      </c>
      <c r="Q114" s="3"/>
      <c r="R114" s="3"/>
      <c r="S114" s="83">
        <v>7.8765609258402043E-3</v>
      </c>
      <c r="T114" s="3"/>
      <c r="U114" s="106"/>
      <c r="V114" s="120">
        <v>2265</v>
      </c>
      <c r="W114" s="121">
        <v>1.9840227045777054E-2</v>
      </c>
      <c r="X114" s="103">
        <v>1.3909233501005924E-2</v>
      </c>
      <c r="Y114" s="126">
        <v>5.9309935447711308E-3</v>
      </c>
      <c r="Z114" s="103">
        <v>5.9309935447711308E-3</v>
      </c>
      <c r="AA114" s="106"/>
    </row>
    <row r="115" spans="1:27" x14ac:dyDescent="0.25">
      <c r="A115" s="63">
        <v>1919</v>
      </c>
      <c r="B115" s="102">
        <v>5.1139945054291596E-4</v>
      </c>
      <c r="C115" s="102">
        <v>1.9766183414007588E-2</v>
      </c>
      <c r="D115" s="103">
        <v>1.1814355056649545E-2</v>
      </c>
      <c r="E115" s="102">
        <v>6.3151885636811246E-3</v>
      </c>
      <c r="F115" s="103">
        <v>2.4636506179529852E-3</v>
      </c>
      <c r="G115" s="102">
        <v>3.1397547661239488E-3</v>
      </c>
      <c r="H115" s="102">
        <v>2.4749354804181584E-2</v>
      </c>
      <c r="I115" s="103">
        <v>8.438277799375964E-3</v>
      </c>
      <c r="J115" s="102">
        <v>3.2325202478503387E-2</v>
      </c>
      <c r="K115" s="106"/>
      <c r="L115" s="3"/>
      <c r="M115" s="3"/>
      <c r="N115" s="83">
        <v>1.1814355056649545E-2</v>
      </c>
      <c r="O115" s="3"/>
      <c r="P115" s="83">
        <v>2.4636506179529852E-3</v>
      </c>
      <c r="Q115" s="3"/>
      <c r="R115" s="3"/>
      <c r="S115" s="83">
        <v>8.438277799375964E-3</v>
      </c>
      <c r="T115" s="3"/>
      <c r="U115" s="106"/>
      <c r="V115" s="120">
        <v>1594</v>
      </c>
      <c r="W115" s="121">
        <v>1.8957458701521115E-2</v>
      </c>
      <c r="X115" s="103">
        <v>1.1814355056649545E-2</v>
      </c>
      <c r="Y115" s="126">
        <v>7.1431036448715698E-3</v>
      </c>
      <c r="Z115" s="103">
        <v>7.1431036448715698E-3</v>
      </c>
      <c r="AA115" s="106"/>
    </row>
    <row r="116" spans="1:27" x14ac:dyDescent="0.25">
      <c r="A116" s="63">
        <v>1918</v>
      </c>
      <c r="B116" s="102">
        <v>3.0216243201345281E-4</v>
      </c>
      <c r="C116" s="102">
        <v>2.0744107832575739E-2</v>
      </c>
      <c r="D116" s="103">
        <v>1.410449721074002E-2</v>
      </c>
      <c r="E116" s="102">
        <v>6.0563861373131187E-3</v>
      </c>
      <c r="F116" s="103">
        <v>2.4313941635492474E-3</v>
      </c>
      <c r="G116" s="102">
        <v>3.5471242018970547E-3</v>
      </c>
      <c r="H116" s="102">
        <v>2.6393231561522897E-2</v>
      </c>
      <c r="I116" s="103">
        <v>8.567819827843725E-3</v>
      </c>
      <c r="J116" s="102">
        <v>3.21343177697785E-2</v>
      </c>
      <c r="K116" s="106"/>
      <c r="L116" s="3"/>
      <c r="M116" s="3"/>
      <c r="N116" s="83">
        <v>1.410449721074002E-2</v>
      </c>
      <c r="O116" s="3"/>
      <c r="P116" s="83">
        <v>2.4313941635492474E-3</v>
      </c>
      <c r="Q116" s="3"/>
      <c r="R116" s="3"/>
      <c r="S116" s="83">
        <v>8.567819827843725E-3</v>
      </c>
      <c r="T116" s="3"/>
      <c r="U116" s="106"/>
      <c r="V116" s="120">
        <v>1597</v>
      </c>
      <c r="W116" s="121">
        <v>2.0980582779368876E-2</v>
      </c>
      <c r="X116" s="103">
        <v>1.410449721074002E-2</v>
      </c>
      <c r="Y116" s="126">
        <v>6.8760855686288555E-3</v>
      </c>
      <c r="Z116" s="103">
        <v>6.8760855686288555E-3</v>
      </c>
      <c r="AA116" s="106"/>
    </row>
    <row r="117" spans="1:27" x14ac:dyDescent="0.25">
      <c r="A117" s="63">
        <v>1917</v>
      </c>
      <c r="B117" s="102">
        <v>4.0949158387034205E-4</v>
      </c>
      <c r="C117" s="102">
        <v>2.0593116230953255E-2</v>
      </c>
      <c r="D117" s="103">
        <v>1.4737351157755591E-2</v>
      </c>
      <c r="E117" s="102">
        <v>6.2393586068665271E-3</v>
      </c>
      <c r="F117" s="103">
        <v>2.2914939132821989E-3</v>
      </c>
      <c r="G117" s="102">
        <v>2.8772171814047715E-3</v>
      </c>
      <c r="H117" s="102">
        <v>2.607814823595336E-2</v>
      </c>
      <c r="I117" s="103">
        <v>8.5118571790522395E-3</v>
      </c>
      <c r="J117" s="102">
        <v>3.3179594387810082E-2</v>
      </c>
      <c r="K117" s="106"/>
      <c r="L117" s="3"/>
      <c r="M117" s="3"/>
      <c r="N117" s="83">
        <v>1.4737351157755591E-2</v>
      </c>
      <c r="O117" s="3"/>
      <c r="P117" s="83">
        <v>2.2914939132821989E-3</v>
      </c>
      <c r="Q117" s="3"/>
      <c r="R117" s="3"/>
      <c r="S117" s="83">
        <v>8.5118571790522395E-3</v>
      </c>
      <c r="T117" s="3"/>
      <c r="U117" s="106"/>
      <c r="V117" s="120">
        <v>1936</v>
      </c>
      <c r="W117" s="121">
        <v>2.0862518588762688E-2</v>
      </c>
      <c r="X117" s="103">
        <v>1.4737351157755591E-2</v>
      </c>
      <c r="Y117" s="126">
        <v>6.1251674310070971E-3</v>
      </c>
      <c r="Z117" s="103">
        <v>6.1251674310070971E-3</v>
      </c>
      <c r="AA117" s="106"/>
    </row>
    <row r="118" spans="1:27" x14ac:dyDescent="0.25">
      <c r="A118" s="63">
        <v>1916</v>
      </c>
      <c r="B118" s="102">
        <v>5.3961881327030587E-4</v>
      </c>
      <c r="C118" s="102">
        <v>2.2480519760840943E-2</v>
      </c>
      <c r="D118" s="103">
        <v>1.446279133649234E-2</v>
      </c>
      <c r="E118" s="102">
        <v>6.9071208098599153E-3</v>
      </c>
      <c r="F118" s="103">
        <v>2.2439189114728374E-3</v>
      </c>
      <c r="G118" s="102">
        <v>3.4751451574607699E-3</v>
      </c>
      <c r="H118" s="102">
        <v>2.9732996611193854E-2</v>
      </c>
      <c r="I118" s="103">
        <v>7.8732801480216903E-3</v>
      </c>
      <c r="J118" s="102">
        <v>3.0531632454833906E-2</v>
      </c>
      <c r="K118" s="106"/>
      <c r="L118" s="3"/>
      <c r="M118" s="3"/>
      <c r="N118" s="83">
        <v>1.446279133649234E-2</v>
      </c>
      <c r="O118" s="3"/>
      <c r="P118" s="83">
        <v>2.2439189114728374E-3</v>
      </c>
      <c r="Q118" s="3"/>
      <c r="R118" s="3"/>
      <c r="S118" s="83">
        <v>7.8732801480216903E-3</v>
      </c>
      <c r="T118" s="3"/>
      <c r="U118" s="106"/>
      <c r="V118" s="120">
        <v>1858</v>
      </c>
      <c r="W118" s="121">
        <v>2.0052235101124565E-2</v>
      </c>
      <c r="X118" s="103">
        <v>1.446279133649234E-2</v>
      </c>
      <c r="Y118" s="126">
        <v>5.5894437646322242E-3</v>
      </c>
      <c r="Z118" s="103">
        <v>5.5894437646322242E-3</v>
      </c>
      <c r="AA118" s="106"/>
    </row>
    <row r="119" spans="1:27" x14ac:dyDescent="0.25">
      <c r="A119" s="63">
        <v>1915</v>
      </c>
      <c r="B119" s="102">
        <v>4.9822732163100846E-4</v>
      </c>
      <c r="C119" s="102">
        <v>2.3517773718147748E-2</v>
      </c>
      <c r="D119" s="103">
        <v>1.1873176293017217E-2</v>
      </c>
      <c r="E119" s="102">
        <v>7.3289961080503429E-3</v>
      </c>
      <c r="F119" s="103">
        <v>2.3940768854252524E-3</v>
      </c>
      <c r="G119" s="103">
        <v>3.7823389016890824E-3</v>
      </c>
      <c r="H119" s="102">
        <v>2.9640915294134637E-2</v>
      </c>
      <c r="I119" s="103">
        <v>8.7422391967187912E-3</v>
      </c>
      <c r="J119" s="102">
        <v>3.2067065729903026E-2</v>
      </c>
      <c r="K119" s="106"/>
      <c r="L119" s="3"/>
      <c r="M119" s="3"/>
      <c r="N119" s="83">
        <v>1.1873176293017217E-2</v>
      </c>
      <c r="O119" s="3"/>
      <c r="P119" s="83">
        <v>2.3940768854252524E-3</v>
      </c>
      <c r="Q119" s="113">
        <v>3.7823389016890824E-3</v>
      </c>
      <c r="R119" s="3"/>
      <c r="S119" s="83">
        <v>8.7422391967187912E-3</v>
      </c>
      <c r="T119" s="3"/>
      <c r="U119" s="106"/>
      <c r="V119" s="120">
        <v>2626</v>
      </c>
      <c r="W119" s="121">
        <v>1.896152096526128E-2</v>
      </c>
      <c r="X119" s="103">
        <v>1.1873176293017217E-2</v>
      </c>
      <c r="Y119" s="126">
        <v>7.0883446722440633E-3</v>
      </c>
      <c r="Z119" s="103">
        <v>7.0883446722440633E-3</v>
      </c>
      <c r="AA119" s="106"/>
    </row>
    <row r="120" spans="1:27" x14ac:dyDescent="0.25">
      <c r="A120" s="63">
        <v>1914</v>
      </c>
      <c r="B120" s="102">
        <v>3.5906900588155029E-4</v>
      </c>
      <c r="C120" s="102">
        <v>2.6765003698410762E-2</v>
      </c>
      <c r="D120" s="103">
        <v>1.2412364211716955E-2</v>
      </c>
      <c r="E120" s="102">
        <v>7.1167476965723273E-3</v>
      </c>
      <c r="F120" s="103">
        <v>2.0804564300320417E-3</v>
      </c>
      <c r="G120" s="103">
        <v>3.3874214279123894E-3</v>
      </c>
      <c r="H120" s="102">
        <v>3.3070255441690781E-2</v>
      </c>
      <c r="I120" s="103">
        <v>7.6774652357952423E-3</v>
      </c>
      <c r="J120" s="102">
        <v>3.0075619932638655E-2</v>
      </c>
      <c r="K120" s="106"/>
      <c r="L120" s="3"/>
      <c r="M120" s="3"/>
      <c r="N120" s="83">
        <v>1.2412364211716955E-2</v>
      </c>
      <c r="O120" s="3"/>
      <c r="P120" s="83">
        <v>2.0804564300320417E-3</v>
      </c>
      <c r="Q120" s="113">
        <v>3.3874214279123894E-3</v>
      </c>
      <c r="R120" s="3"/>
      <c r="S120" s="83">
        <v>7.6774652357952423E-3</v>
      </c>
      <c r="T120" s="3"/>
      <c r="U120" s="106"/>
      <c r="V120" s="120">
        <v>2590</v>
      </c>
      <c r="W120" s="121">
        <v>1.8599774504664306E-2</v>
      </c>
      <c r="X120" s="103">
        <v>1.2412364211716955E-2</v>
      </c>
      <c r="Y120" s="126">
        <v>6.1874102929473504E-3</v>
      </c>
      <c r="Z120" s="103">
        <v>6.1874102929473504E-3</v>
      </c>
      <c r="AA120" s="106"/>
    </row>
    <row r="121" spans="1:27" x14ac:dyDescent="0.25">
      <c r="A121" s="63">
        <v>1913</v>
      </c>
      <c r="B121" s="102">
        <v>5.4344872561273838E-4</v>
      </c>
      <c r="C121" s="102">
        <v>2.8183250910276614E-2</v>
      </c>
      <c r="D121" s="103">
        <v>1.151925443981738E-2</v>
      </c>
      <c r="E121" s="102">
        <v>7.630020107602848E-3</v>
      </c>
      <c r="F121" s="103">
        <v>2.2206978756366034E-3</v>
      </c>
      <c r="G121" s="103">
        <v>3.7439746401854643E-3</v>
      </c>
      <c r="H121" s="102">
        <v>3.5454594858975057E-2</v>
      </c>
      <c r="I121" s="103">
        <v>6.8498630012394611E-3</v>
      </c>
      <c r="J121" s="102">
        <v>2.7618064235639367E-2</v>
      </c>
      <c r="K121" s="106"/>
      <c r="L121" s="3"/>
      <c r="M121" s="3"/>
      <c r="N121" s="83">
        <v>1.151925443981738E-2</v>
      </c>
      <c r="O121" s="3"/>
      <c r="P121" s="83">
        <v>2.2206978756366034E-3</v>
      </c>
      <c r="Q121" s="113">
        <v>3.7439746401854643E-3</v>
      </c>
      <c r="R121" s="3"/>
      <c r="S121" s="83">
        <v>6.8498630012394611E-3</v>
      </c>
      <c r="T121" s="3"/>
      <c r="U121" s="106"/>
      <c r="V121" s="120">
        <v>1709</v>
      </c>
      <c r="W121" s="121">
        <v>1.8575077441443402E-2</v>
      </c>
      <c r="X121" s="103">
        <v>1.151925443981738E-2</v>
      </c>
      <c r="Y121" s="126">
        <v>7.0558230016260215E-3</v>
      </c>
      <c r="Z121" s="103">
        <v>7.0558230016260215E-3</v>
      </c>
      <c r="AA121" s="106"/>
    </row>
    <row r="122" spans="1:27" x14ac:dyDescent="0.25">
      <c r="A122" s="63">
        <v>1912</v>
      </c>
      <c r="B122" s="102">
        <v>4.8153062534777213E-4</v>
      </c>
      <c r="C122" s="102">
        <v>2.7757565381158242E-2</v>
      </c>
      <c r="D122" s="103">
        <v>1.1751111310228405E-2</v>
      </c>
      <c r="E122" s="102">
        <v>7.672387963874502E-3</v>
      </c>
      <c r="F122" s="103">
        <v>2.3987155404730093E-3</v>
      </c>
      <c r="G122" s="103">
        <v>3.8159813435902591E-3</v>
      </c>
      <c r="H122" s="102">
        <v>3.6200402345589182E-2</v>
      </c>
      <c r="I122" s="103">
        <v>8.2138999618977734E-3</v>
      </c>
      <c r="J122" s="102">
        <v>2.9587381757479776E-2</v>
      </c>
      <c r="K122" s="106"/>
      <c r="L122" s="3"/>
      <c r="M122" s="3"/>
      <c r="N122" s="83">
        <v>1.1751111310228405E-2</v>
      </c>
      <c r="O122" s="3"/>
      <c r="P122" s="83">
        <v>2.3987155404730093E-3</v>
      </c>
      <c r="Q122" s="113">
        <v>3.8159813435902591E-3</v>
      </c>
      <c r="R122" s="3"/>
      <c r="S122" s="83">
        <v>8.2138999618977734E-3</v>
      </c>
      <c r="T122" s="3"/>
      <c r="U122" s="106"/>
      <c r="V122" s="120">
        <v>1727</v>
      </c>
      <c r="W122" s="121">
        <v>1.8480075332791165E-2</v>
      </c>
      <c r="X122" s="103">
        <v>1.1751111310228405E-2</v>
      </c>
      <c r="Y122" s="126">
        <v>6.7289640225627594E-3</v>
      </c>
      <c r="Z122" s="103">
        <v>6.7289640225627594E-3</v>
      </c>
      <c r="AA122" s="106"/>
    </row>
    <row r="123" spans="1:27" x14ac:dyDescent="0.25">
      <c r="A123" s="63">
        <v>1911</v>
      </c>
      <c r="B123" s="102">
        <v>5.1999872653373089E-4</v>
      </c>
      <c r="C123" s="102">
        <v>2.9162377561524341E-2</v>
      </c>
      <c r="D123" s="103">
        <v>1.1811696243468329E-2</v>
      </c>
      <c r="E123" s="102">
        <v>8.9567127590707944E-3</v>
      </c>
      <c r="F123" s="103">
        <v>2.4875673768326488E-3</v>
      </c>
      <c r="G123" s="103">
        <v>4.1808117890624686E-3</v>
      </c>
      <c r="H123" s="102">
        <v>3.6389298638452312E-2</v>
      </c>
      <c r="I123" s="103">
        <v>7.7162714443867048E-3</v>
      </c>
      <c r="J123" s="102">
        <v>3.0605639333128164E-2</v>
      </c>
      <c r="K123" s="106"/>
      <c r="L123" s="3"/>
      <c r="M123" s="3"/>
      <c r="N123" s="83">
        <v>1.1811696243468329E-2</v>
      </c>
      <c r="O123" s="3"/>
      <c r="P123" s="83">
        <v>2.4875673768326488E-3</v>
      </c>
      <c r="Q123" s="113">
        <v>4.1808117890624686E-3</v>
      </c>
      <c r="R123" s="3"/>
      <c r="S123" s="83">
        <v>7.7162714443867048E-3</v>
      </c>
      <c r="T123" s="3"/>
      <c r="U123" s="106"/>
      <c r="V123" s="120">
        <v>1650</v>
      </c>
      <c r="W123" s="121">
        <v>1.7510161199605224E-2</v>
      </c>
      <c r="X123" s="103">
        <v>1.1811696243468329E-2</v>
      </c>
      <c r="Y123" s="126">
        <v>5.6984649561368965E-3</v>
      </c>
      <c r="Z123" s="103">
        <v>5.6984649561368965E-3</v>
      </c>
      <c r="AA123" s="106"/>
    </row>
    <row r="124" spans="1:27" x14ac:dyDescent="0.25">
      <c r="A124" s="63">
        <v>1910</v>
      </c>
      <c r="B124" s="102">
        <v>3.6479121067765333E-4</v>
      </c>
      <c r="C124" s="102">
        <v>2.8046006609158406E-2</v>
      </c>
      <c r="D124" s="103">
        <v>1.2402222927543068E-2</v>
      </c>
      <c r="E124" s="102">
        <v>8.4867602248830526E-3</v>
      </c>
      <c r="F124" s="103">
        <v>2.0076872475087723E-3</v>
      </c>
      <c r="G124" s="103">
        <v>3.963873403766081E-3</v>
      </c>
      <c r="H124" s="102">
        <v>3.5234539290159218E-2</v>
      </c>
      <c r="I124" s="103">
        <v>7.5053976954135432E-3</v>
      </c>
      <c r="J124" s="102">
        <v>3.2402042830779798E-2</v>
      </c>
      <c r="K124" s="106"/>
      <c r="L124" s="3"/>
      <c r="M124" s="3"/>
      <c r="N124" s="83">
        <v>1.2402222927543068E-2</v>
      </c>
      <c r="O124" s="3"/>
      <c r="P124" s="83">
        <v>2.0076872475087723E-3</v>
      </c>
      <c r="Q124" s="113">
        <v>3.963873403766081E-3</v>
      </c>
      <c r="R124" s="3"/>
      <c r="S124" s="83">
        <v>7.5053976954135432E-3</v>
      </c>
      <c r="T124" s="3"/>
      <c r="U124" s="106"/>
      <c r="V124" s="120">
        <v>1730</v>
      </c>
      <c r="W124" s="121">
        <v>1.8561435131539419E-2</v>
      </c>
      <c r="X124" s="103">
        <v>1.2402222927543068E-2</v>
      </c>
      <c r="Y124" s="126">
        <v>6.1592122039963509E-3</v>
      </c>
      <c r="Z124" s="103">
        <v>6.1592122039963509E-3</v>
      </c>
      <c r="AA124" s="106"/>
    </row>
    <row r="125" spans="1:27" x14ac:dyDescent="0.25">
      <c r="A125" s="63">
        <v>1909</v>
      </c>
      <c r="B125" s="102">
        <v>4.1497854124122267E-4</v>
      </c>
      <c r="C125" s="102">
        <v>2.7716198359742712E-2</v>
      </c>
      <c r="D125" s="103">
        <v>1.0933783707226813E-2</v>
      </c>
      <c r="E125" s="102">
        <v>8.3432527765340547E-3</v>
      </c>
      <c r="F125" s="103">
        <v>2.3382980428351377E-3</v>
      </c>
      <c r="G125" s="103">
        <v>4.4290787021859252E-3</v>
      </c>
      <c r="H125" s="102">
        <v>3.3449454521628029E-2</v>
      </c>
      <c r="I125" s="103">
        <v>7.4039579270076677E-3</v>
      </c>
      <c r="J125" s="102">
        <v>3.4028240381780255E-2</v>
      </c>
      <c r="K125" s="106"/>
      <c r="L125" s="3"/>
      <c r="M125" s="3"/>
      <c r="N125" s="83">
        <v>1.0933783707226813E-2</v>
      </c>
      <c r="O125" s="3"/>
      <c r="P125" s="83">
        <v>2.3382980428351377E-3</v>
      </c>
      <c r="Q125" s="113">
        <v>4.4290787021859252E-3</v>
      </c>
      <c r="R125" s="3"/>
      <c r="S125" s="83">
        <v>7.4039579270076677E-3</v>
      </c>
      <c r="T125" s="3"/>
      <c r="U125" s="106"/>
      <c r="V125" s="120">
        <v>1574</v>
      </c>
      <c r="W125" s="121">
        <v>1.7188847997728539E-2</v>
      </c>
      <c r="X125" s="103">
        <v>1.0933783707226813E-2</v>
      </c>
      <c r="Y125" s="126">
        <v>6.2550642905017263E-3</v>
      </c>
      <c r="Z125" s="103">
        <v>6.2550642905017263E-3</v>
      </c>
      <c r="AA125" s="106"/>
    </row>
    <row r="126" spans="1:27" x14ac:dyDescent="0.25">
      <c r="A126" s="63">
        <v>1908</v>
      </c>
      <c r="B126" s="102">
        <v>3.2950014827506674E-4</v>
      </c>
      <c r="C126" s="102">
        <v>2.5151844651663428E-2</v>
      </c>
      <c r="D126" s="103">
        <v>7.0451889324941444E-3</v>
      </c>
      <c r="E126" s="102">
        <v>8.4681538106692149E-3</v>
      </c>
      <c r="F126" s="103">
        <v>2.3963828564721652E-3</v>
      </c>
      <c r="G126" s="103">
        <v>4.041745028823966E-3</v>
      </c>
      <c r="H126" s="102">
        <v>3.0017463507858579E-2</v>
      </c>
      <c r="I126" s="103">
        <v>8.3728799778366256E-3</v>
      </c>
      <c r="J126" s="102">
        <v>3.5487165969224688E-2</v>
      </c>
      <c r="K126" s="106"/>
      <c r="L126" s="3"/>
      <c r="M126" s="3"/>
      <c r="N126" s="83">
        <v>7.0451889324941444E-3</v>
      </c>
      <c r="O126" s="3"/>
      <c r="P126" s="83">
        <v>2.3963828564721652E-3</v>
      </c>
      <c r="Q126" s="113">
        <v>4.041745028823966E-3</v>
      </c>
      <c r="R126" s="3"/>
      <c r="S126" s="83">
        <v>8.3728799778366256E-3</v>
      </c>
      <c r="T126" s="3"/>
      <c r="U126" s="106"/>
      <c r="V126" s="120">
        <v>1275</v>
      </c>
      <c r="W126" s="121">
        <v>1.4003756301690335E-2</v>
      </c>
      <c r="X126" s="103">
        <v>7.0451889324941444E-3</v>
      </c>
      <c r="Y126" s="126">
        <v>6.9585673691961907E-3</v>
      </c>
      <c r="Z126" s="103">
        <v>6.9585673691961907E-3</v>
      </c>
      <c r="AA126" s="106"/>
    </row>
    <row r="127" spans="1:27" x14ac:dyDescent="0.25">
      <c r="A127" s="63">
        <v>1907</v>
      </c>
      <c r="B127" s="102">
        <v>2.2159437150296381E-4</v>
      </c>
      <c r="C127" s="102">
        <v>2.5029084261259764E-2</v>
      </c>
      <c r="D127" s="103">
        <v>1.0437205450017036E-2</v>
      </c>
      <c r="E127" s="102">
        <v>8.1879120270345138E-3</v>
      </c>
      <c r="F127" s="103">
        <v>2.3184084684640355E-3</v>
      </c>
      <c r="G127" s="103">
        <v>3.5460368246167063E-3</v>
      </c>
      <c r="H127" s="102">
        <v>3.0879175668938007E-2</v>
      </c>
      <c r="I127" s="103">
        <v>8.4570460437542721E-3</v>
      </c>
      <c r="J127" s="102">
        <v>2.8829427732535592E-2</v>
      </c>
      <c r="K127" s="106"/>
      <c r="L127" s="3"/>
      <c r="M127" s="3"/>
      <c r="N127" s="83">
        <v>1.0437205450017036E-2</v>
      </c>
      <c r="O127" s="3"/>
      <c r="P127" s="83">
        <v>2.3184084684640355E-3</v>
      </c>
      <c r="Q127" s="113">
        <v>3.5460368246167063E-3</v>
      </c>
      <c r="R127" s="3"/>
      <c r="S127" s="83">
        <v>8.4570460437542721E-3</v>
      </c>
      <c r="T127" s="3"/>
      <c r="U127" s="106"/>
      <c r="V127" s="120">
        <v>1538</v>
      </c>
      <c r="W127" s="121">
        <v>1.7040607168577918E-2</v>
      </c>
      <c r="X127" s="103">
        <v>1.0437205450017036E-2</v>
      </c>
      <c r="Y127" s="126">
        <v>6.6034017185608827E-3</v>
      </c>
      <c r="Z127" s="103">
        <v>6.6034017185608827E-3</v>
      </c>
      <c r="AA127" s="106"/>
    </row>
    <row r="128" spans="1:27" x14ac:dyDescent="0.25">
      <c r="A128" s="63">
        <v>1906</v>
      </c>
      <c r="B128" s="102">
        <v>3.1104890133084494E-4</v>
      </c>
      <c r="C128" s="102">
        <v>2.7083472194449999E-2</v>
      </c>
      <c r="D128" s="103">
        <v>8.6027743481144857E-3</v>
      </c>
      <c r="E128" s="102">
        <v>8.087271434601969E-3</v>
      </c>
      <c r="F128" s="103">
        <v>2.1409414684641129E-3</v>
      </c>
      <c r="G128" s="103">
        <v>4.1585579450613653E-3</v>
      </c>
      <c r="H128" s="102">
        <v>3.3337776889066632E-2</v>
      </c>
      <c r="I128" s="103">
        <v>8.6996406656478162E-3</v>
      </c>
      <c r="J128" s="102">
        <v>2.9982892310426803E-2</v>
      </c>
      <c r="K128" s="106"/>
      <c r="L128" s="3"/>
      <c r="M128" s="3"/>
      <c r="N128" s="83">
        <v>8.6027743481144857E-3</v>
      </c>
      <c r="O128" s="3"/>
      <c r="P128" s="83">
        <v>2.1409414684641129E-3</v>
      </c>
      <c r="Q128" s="113">
        <v>4.1585579450613653E-3</v>
      </c>
      <c r="R128" s="3"/>
      <c r="S128" s="83">
        <v>8.6996406656478162E-3</v>
      </c>
      <c r="T128" s="3"/>
      <c r="U128" s="106"/>
      <c r="V128" s="120">
        <v>1414</v>
      </c>
      <c r="W128" s="121">
        <v>1.5707969517207671E-2</v>
      </c>
      <c r="X128" s="103">
        <v>8.6027743481144857E-3</v>
      </c>
      <c r="Y128" s="126">
        <v>7.1051951690931855E-3</v>
      </c>
      <c r="Z128" s="103">
        <v>7.1051951690931855E-3</v>
      </c>
      <c r="AA128" s="106"/>
    </row>
    <row r="129" spans="1:27" x14ac:dyDescent="0.25">
      <c r="A129" s="63">
        <v>1905</v>
      </c>
      <c r="B129" s="102">
        <v>2.3973498387237381E-4</v>
      </c>
      <c r="C129" s="102">
        <v>2.6011245750152557E-2</v>
      </c>
      <c r="D129" s="103">
        <v>9.3517162249231595E-3</v>
      </c>
      <c r="E129" s="102">
        <v>8.9137825821637168E-3</v>
      </c>
      <c r="F129" s="103">
        <v>2.2206729247313669E-3</v>
      </c>
      <c r="G129" s="103">
        <v>3.4367229437033226E-3</v>
      </c>
      <c r="H129" s="102">
        <v>3.2037311481126318E-2</v>
      </c>
      <c r="I129" s="103">
        <v>7.5641557943134548E-3</v>
      </c>
      <c r="J129" s="102">
        <v>2.7286199982564728E-2</v>
      </c>
      <c r="K129" s="106"/>
      <c r="L129" s="3"/>
      <c r="M129" s="3"/>
      <c r="N129" s="83">
        <v>9.3517162249231595E-3</v>
      </c>
      <c r="O129" s="3"/>
      <c r="P129" s="83">
        <v>2.2206729247313669E-3</v>
      </c>
      <c r="Q129" s="113">
        <v>3.4367229437033226E-3</v>
      </c>
      <c r="R129" s="3"/>
      <c r="S129" s="83">
        <v>7.5641557943134548E-3</v>
      </c>
      <c r="T129" s="3"/>
      <c r="U129" s="106"/>
      <c r="V129" s="120">
        <v>1438</v>
      </c>
      <c r="W129" s="121">
        <v>1.5669950309476072E-2</v>
      </c>
      <c r="X129" s="103">
        <v>9.3517162249231595E-3</v>
      </c>
      <c r="Y129" s="126">
        <v>6.3182340845529114E-3</v>
      </c>
      <c r="Z129" s="103">
        <v>6.3182340845529114E-3</v>
      </c>
      <c r="AA129" s="106"/>
    </row>
    <row r="130" spans="1:27" x14ac:dyDescent="0.25">
      <c r="A130" s="63">
        <v>1904</v>
      </c>
      <c r="B130" s="102">
        <v>5.1383528845838481E-4</v>
      </c>
      <c r="C130" s="102">
        <v>2.5210727131596496E-2</v>
      </c>
      <c r="D130" s="103">
        <v>8.1583101980307951E-3</v>
      </c>
      <c r="E130" s="102">
        <v>8.4946812581311697E-3</v>
      </c>
      <c r="F130" s="103">
        <v>2.008617188660819E-3</v>
      </c>
      <c r="G130" s="103">
        <v>4.1306978530599647E-3</v>
      </c>
      <c r="H130" s="102">
        <v>3.042560867616351E-2</v>
      </c>
      <c r="I130" s="103">
        <v>8.6603520764513275E-3</v>
      </c>
      <c r="J130" s="102">
        <v>2.4259585214662892E-2</v>
      </c>
      <c r="K130" s="106"/>
      <c r="L130" s="3"/>
      <c r="M130" s="3"/>
      <c r="N130" s="83">
        <v>8.1583101980307951E-3</v>
      </c>
      <c r="O130" s="3"/>
      <c r="P130" s="83">
        <v>2.008617188660819E-3</v>
      </c>
      <c r="Q130" s="113">
        <v>4.1306978530599647E-3</v>
      </c>
      <c r="R130" s="3"/>
      <c r="S130" s="83">
        <v>8.6603520764513275E-3</v>
      </c>
      <c r="T130" s="3"/>
      <c r="U130" s="106"/>
      <c r="V130" s="120">
        <v>1398</v>
      </c>
      <c r="W130" s="121">
        <v>1.5283866665208978E-2</v>
      </c>
      <c r="X130" s="103">
        <v>8.1583101980307951E-3</v>
      </c>
      <c r="Y130" s="126">
        <v>7.1255564671781841E-3</v>
      </c>
      <c r="Z130" s="103">
        <v>7.1255564671781841E-3</v>
      </c>
      <c r="AA130" s="106"/>
    </row>
    <row r="131" spans="1:27" x14ac:dyDescent="0.25">
      <c r="A131" s="63">
        <v>1903</v>
      </c>
      <c r="B131" s="102">
        <v>1.4305469457822706E-4</v>
      </c>
      <c r="C131" s="102">
        <v>2.6477039721520195E-2</v>
      </c>
      <c r="D131" s="103">
        <v>9.9237358996791432E-3</v>
      </c>
      <c r="E131" s="102">
        <v>8.6905726956272942E-3</v>
      </c>
      <c r="F131" s="103">
        <v>2.3582833196540681E-3</v>
      </c>
      <c r="G131" s="103">
        <v>3.124560309031626E-3</v>
      </c>
      <c r="H131" s="102">
        <v>3.2628391588383959E-2</v>
      </c>
      <c r="I131" s="103">
        <v>8.3952309546528603E-3</v>
      </c>
      <c r="J131" s="102">
        <v>2.3985503790949405E-2</v>
      </c>
      <c r="K131" s="106"/>
      <c r="L131" s="3"/>
      <c r="M131" s="3"/>
      <c r="N131" s="83">
        <v>9.9237358996791432E-3</v>
      </c>
      <c r="O131" s="3"/>
      <c r="P131" s="83">
        <v>2.3582833196540681E-3</v>
      </c>
      <c r="Q131" s="113">
        <v>3.124560309031626E-3</v>
      </c>
      <c r="R131" s="3"/>
      <c r="S131" s="83">
        <v>8.3952309546528603E-3</v>
      </c>
      <c r="T131" s="3"/>
      <c r="U131" s="106"/>
      <c r="V131" s="120">
        <v>1408</v>
      </c>
      <c r="W131" s="121">
        <v>1.6785084163845311E-2</v>
      </c>
      <c r="X131" s="103">
        <v>9.9237358996791432E-3</v>
      </c>
      <c r="Y131" s="126">
        <v>6.8613482641661687E-3</v>
      </c>
      <c r="Z131" s="103">
        <v>6.8613482641661687E-3</v>
      </c>
      <c r="AA131" s="106"/>
    </row>
    <row r="132" spans="1:27" x14ac:dyDescent="0.25">
      <c r="A132" s="63">
        <v>1902</v>
      </c>
      <c r="B132" s="102">
        <v>1.8923042352134164E-4</v>
      </c>
      <c r="C132" s="102">
        <v>2.5368703653329865E-2</v>
      </c>
      <c r="D132" s="103">
        <v>1.2138071905590006E-2</v>
      </c>
      <c r="E132" s="102">
        <v>8.4680614525800384E-3</v>
      </c>
      <c r="F132" s="103">
        <v>2.1097334090042388E-3</v>
      </c>
      <c r="G132" s="103">
        <v>3.0782770107691156E-3</v>
      </c>
      <c r="H132" s="102">
        <v>3.1707922841294811E-2</v>
      </c>
      <c r="I132" s="103">
        <v>8.526648528304032E-3</v>
      </c>
      <c r="J132" s="102">
        <v>2.1702364197603869E-2</v>
      </c>
      <c r="K132" s="106"/>
      <c r="L132" s="3"/>
      <c r="M132" s="3"/>
      <c r="N132" s="83">
        <v>1.2138071905590006E-2</v>
      </c>
      <c r="O132" s="3"/>
      <c r="P132" s="83">
        <v>2.1097334090042388E-3</v>
      </c>
      <c r="Q132" s="113">
        <v>3.0782770107691156E-3</v>
      </c>
      <c r="R132" s="3"/>
      <c r="S132" s="83">
        <v>8.526648528304032E-3</v>
      </c>
      <c r="T132" s="3"/>
      <c r="U132" s="106"/>
      <c r="V132" s="120">
        <v>1591</v>
      </c>
      <c r="W132" s="121">
        <v>1.881660023890341E-2</v>
      </c>
      <c r="X132" s="103">
        <v>1.2138071905590006E-2</v>
      </c>
      <c r="Y132" s="126">
        <v>6.6785283333134051E-3</v>
      </c>
      <c r="Z132" s="103">
        <v>6.6785283333134051E-3</v>
      </c>
      <c r="AA132" s="106"/>
    </row>
    <row r="133" spans="1:27" x14ac:dyDescent="0.25">
      <c r="A133" s="63">
        <v>1901</v>
      </c>
      <c r="B133" s="102">
        <v>2.1097293686048827E-4</v>
      </c>
      <c r="C133" s="102">
        <v>2.6652914356708354E-2</v>
      </c>
      <c r="D133" s="103">
        <v>1.2366108204230595E-2</v>
      </c>
      <c r="E133" s="102">
        <v>9.7281965330114038E-3</v>
      </c>
      <c r="F133" s="103">
        <v>2.0265403517791382E-3</v>
      </c>
      <c r="G133" s="103">
        <v>4.0119990387168895E-3</v>
      </c>
      <c r="H133" s="102">
        <v>3.3415769054958452E-2</v>
      </c>
      <c r="I133" s="103">
        <v>7.5022569393192427E-3</v>
      </c>
      <c r="J133" s="102">
        <v>1.9597041690596468E-2</v>
      </c>
      <c r="K133" s="106"/>
      <c r="L133" s="3"/>
      <c r="M133" s="3"/>
      <c r="N133" s="83">
        <v>1.2366108204230595E-2</v>
      </c>
      <c r="O133" s="3"/>
      <c r="P133" s="83">
        <v>2.0265403517791382E-3</v>
      </c>
      <c r="Q133" s="113">
        <v>4.0119990387168895E-3</v>
      </c>
      <c r="R133" s="3"/>
      <c r="S133" s="83">
        <v>7.5022569393192427E-3</v>
      </c>
      <c r="T133" s="3"/>
      <c r="U133" s="106"/>
      <c r="V133" s="120">
        <v>1530</v>
      </c>
      <c r="W133" s="121">
        <v>1.7932699633141504E-2</v>
      </c>
      <c r="X133" s="103">
        <v>1.2366108204230595E-2</v>
      </c>
      <c r="Y133" s="126">
        <v>5.5665914289109086E-3</v>
      </c>
      <c r="Z133" s="103">
        <v>5.5665914289109086E-3</v>
      </c>
      <c r="AA133" s="106"/>
    </row>
    <row r="134" spans="1:27" x14ac:dyDescent="0.25">
      <c r="A134" s="64">
        <v>1900</v>
      </c>
      <c r="B134" s="104">
        <v>3.6794296883982982E-4</v>
      </c>
      <c r="C134" s="104">
        <v>3.106818443141313E-2</v>
      </c>
      <c r="D134" s="105">
        <v>1.2941756449212702E-2</v>
      </c>
      <c r="E134" s="104">
        <v>1.1797171438427043E-2</v>
      </c>
      <c r="F134" s="105">
        <v>2.4918895022923997E-3</v>
      </c>
      <c r="G134" s="105">
        <v>4.4419457786893891E-3</v>
      </c>
      <c r="H134" s="104">
        <v>3.8748993905944579E-2</v>
      </c>
      <c r="I134" s="105">
        <v>8.5116893000708876E-3</v>
      </c>
      <c r="J134" s="104">
        <v>1.8535127055306428E-2</v>
      </c>
      <c r="K134" s="106"/>
      <c r="L134" s="3"/>
      <c r="M134" s="3"/>
      <c r="N134" s="84">
        <v>1.2941756449212702E-2</v>
      </c>
      <c r="O134" s="3"/>
      <c r="P134" s="84">
        <v>2.4918895022923997E-3</v>
      </c>
      <c r="Q134" s="112">
        <v>4.4419457786893891E-3</v>
      </c>
      <c r="R134" s="3"/>
      <c r="S134" s="84">
        <v>8.5116893000708876E-3</v>
      </c>
      <c r="T134" s="3"/>
      <c r="U134" s="106"/>
      <c r="V134" s="127">
        <v>834</v>
      </c>
      <c r="W134" s="128">
        <v>1.917902725077613E-2</v>
      </c>
      <c r="X134" s="105">
        <v>1.2941756449212702E-2</v>
      </c>
      <c r="Y134" s="129">
        <v>6.2372708015634281E-3</v>
      </c>
      <c r="Z134" s="105">
        <v>6.2372708015634281E-3</v>
      </c>
      <c r="AA134" s="106"/>
    </row>
    <row r="135" spans="1:27" x14ac:dyDescent="0.25">
      <c r="A135" s="64">
        <v>1899</v>
      </c>
      <c r="B135" s="104">
        <v>8.7122943327239491E-4</v>
      </c>
      <c r="C135" s="104">
        <v>3.0235946069469836E-2</v>
      </c>
      <c r="D135" s="105">
        <v>1.3202598111572081E-2</v>
      </c>
      <c r="E135" s="104">
        <v>1.2397166361974406E-2</v>
      </c>
      <c r="F135" s="105">
        <v>2.2384479461777002E-3</v>
      </c>
      <c r="G135" s="105">
        <v>3.7455530834239852E-3</v>
      </c>
      <c r="H135" s="104">
        <v>3.8091293418647164E-2</v>
      </c>
      <c r="I135" s="105">
        <v>8.1205505221713398E-3</v>
      </c>
      <c r="J135" s="104">
        <v>1.8895680987202925E-2</v>
      </c>
      <c r="K135" s="106"/>
      <c r="L135" s="3"/>
      <c r="M135" s="3"/>
      <c r="N135" s="84">
        <v>1.3202598111572081E-2</v>
      </c>
      <c r="O135" s="3"/>
      <c r="P135" s="84">
        <v>2.2384479461777002E-3</v>
      </c>
      <c r="Q135" s="112">
        <v>3.7455530834239852E-3</v>
      </c>
      <c r="R135" s="3"/>
      <c r="S135" s="84">
        <v>8.1205505221713398E-3</v>
      </c>
      <c r="T135" s="3"/>
      <c r="U135" s="106"/>
      <c r="V135" s="127">
        <v>1395</v>
      </c>
      <c r="W135" s="128">
        <v>1.9924017367458868E-2</v>
      </c>
      <c r="X135" s="105">
        <v>1.3202598111572081E-2</v>
      </c>
      <c r="Y135" s="129">
        <v>6.7214192558867859E-3</v>
      </c>
      <c r="Z135" s="105">
        <v>6.7214192558867859E-3</v>
      </c>
      <c r="AA135" s="106"/>
    </row>
    <row r="136" spans="1:27" x14ac:dyDescent="0.25">
      <c r="A136" s="64">
        <v>1898</v>
      </c>
      <c r="B136" s="104">
        <v>2.1439597507289464E-4</v>
      </c>
      <c r="C136" s="104">
        <v>2.3697901778057286E-2</v>
      </c>
      <c r="D136" s="105">
        <v>1.2376056392913842E-2</v>
      </c>
      <c r="E136" s="104">
        <v>1.2363501229203591E-2</v>
      </c>
      <c r="F136" s="105">
        <v>2.0354422737363753E-3</v>
      </c>
      <c r="G136" s="105">
        <v>3.6095507188738558E-3</v>
      </c>
      <c r="H136" s="104">
        <v>2.9572351495054598E-2</v>
      </c>
      <c r="I136" s="105">
        <v>8.4284423886369104E-3</v>
      </c>
      <c r="J136" s="104">
        <v>1.9238465496541079E-2</v>
      </c>
      <c r="K136" s="106"/>
      <c r="L136" s="3"/>
      <c r="M136" s="3"/>
      <c r="N136" s="84">
        <v>1.2376056392913842E-2</v>
      </c>
      <c r="O136" s="3"/>
      <c r="P136" s="84">
        <v>2.0354422737363753E-3</v>
      </c>
      <c r="Q136" s="112">
        <v>3.6095507188738558E-3</v>
      </c>
      <c r="R136" s="3"/>
      <c r="S136" s="84">
        <v>8.4284423886369104E-3</v>
      </c>
      <c r="T136" s="3"/>
      <c r="U136" s="106"/>
      <c r="V136" s="127">
        <v>1354</v>
      </c>
      <c r="W136" s="128">
        <v>1.9352810016579954E-2</v>
      </c>
      <c r="X136" s="105">
        <v>1.2376056392913842E-2</v>
      </c>
      <c r="Y136" s="129">
        <v>6.9767536236661123E-3</v>
      </c>
      <c r="Z136" s="105">
        <v>6.9767536236661123E-3</v>
      </c>
      <c r="AA136" s="106"/>
    </row>
    <row r="137" spans="1:27" x14ac:dyDescent="0.25">
      <c r="A137" s="64">
        <v>1897</v>
      </c>
      <c r="B137" s="104">
        <v>1.2643823492224047E-4</v>
      </c>
      <c r="C137" s="104">
        <v>2.4924137059046655E-2</v>
      </c>
      <c r="D137" s="105">
        <v>1.0325034007243796E-2</v>
      </c>
      <c r="E137" s="104">
        <v>1.1853584523960046E-2</v>
      </c>
      <c r="F137" s="105">
        <v>2.0713014771137493E-3</v>
      </c>
      <c r="G137" s="105">
        <v>3.5265405326713774E-3</v>
      </c>
      <c r="H137" s="104">
        <v>4.2751928183082565E-2</v>
      </c>
      <c r="I137" s="105">
        <v>8.4652361989130103E-3</v>
      </c>
      <c r="J137" s="104">
        <v>1.7859400682766469E-2</v>
      </c>
      <c r="K137" s="106"/>
      <c r="L137" s="3"/>
      <c r="M137" s="3"/>
      <c r="N137" s="84">
        <v>1.0325034007243796E-2</v>
      </c>
      <c r="O137" s="3"/>
      <c r="P137" s="84">
        <v>2.0713014771137493E-3</v>
      </c>
      <c r="Q137" s="112">
        <v>3.5265405326713774E-3</v>
      </c>
      <c r="R137" s="3"/>
      <c r="S137" s="84">
        <v>8.4652361989130103E-3</v>
      </c>
      <c r="T137" s="3"/>
      <c r="U137" s="106"/>
      <c r="V137" s="127">
        <v>1102</v>
      </c>
      <c r="W137" s="128">
        <v>1.7416866860538626E-2</v>
      </c>
      <c r="X137" s="105">
        <v>1.0325034007243796E-2</v>
      </c>
      <c r="Y137" s="129">
        <v>7.0918328532948299E-3</v>
      </c>
      <c r="Z137" s="105">
        <v>7.0918328532948299E-3</v>
      </c>
      <c r="AA137" s="106"/>
    </row>
    <row r="138" spans="1:27" x14ac:dyDescent="0.25">
      <c r="A138" s="64">
        <v>1896</v>
      </c>
      <c r="B138" s="104">
        <v>6.4277679575767318E-5</v>
      </c>
      <c r="C138" s="104">
        <v>2.9085650008034709E-2</v>
      </c>
      <c r="D138" s="105">
        <v>1.365364472928907E-2</v>
      </c>
      <c r="E138" s="104">
        <v>1.0220151052547003E-2</v>
      </c>
      <c r="F138" s="105">
        <v>2.3166335939375257E-3</v>
      </c>
      <c r="G138" s="105">
        <v>4.1871700142851664E-3</v>
      </c>
      <c r="H138" s="104">
        <v>4.9156355455568054E-2</v>
      </c>
      <c r="I138" s="105">
        <v>8.4995331914236756E-3</v>
      </c>
      <c r="J138" s="104">
        <v>1.8688735336654348E-2</v>
      </c>
      <c r="K138" s="106"/>
      <c r="L138" s="3"/>
      <c r="M138" s="3"/>
      <c r="N138" s="84">
        <v>1.365364472928907E-2</v>
      </c>
      <c r="O138" s="3"/>
      <c r="P138" s="84">
        <v>2.3166335939375257E-3</v>
      </c>
      <c r="Q138" s="112">
        <v>4.1871700142851664E-3</v>
      </c>
      <c r="R138" s="3"/>
      <c r="S138" s="84">
        <v>8.4995331914236756E-3</v>
      </c>
      <c r="T138" s="3"/>
      <c r="U138" s="106"/>
      <c r="V138" s="127">
        <v>1238</v>
      </c>
      <c r="W138" s="128">
        <v>1.9893941828699985E-2</v>
      </c>
      <c r="X138" s="105">
        <v>1.365364472928907E-2</v>
      </c>
      <c r="Y138" s="129">
        <v>6.2402970994109158E-3</v>
      </c>
      <c r="Z138" s="105">
        <v>6.2402970994109158E-3</v>
      </c>
      <c r="AA138" s="106"/>
    </row>
    <row r="139" spans="1:27" x14ac:dyDescent="0.25">
      <c r="A139" s="64">
        <v>1895</v>
      </c>
      <c r="B139" s="104">
        <v>6.2919792993881049E-5</v>
      </c>
      <c r="C139" s="104">
        <v>2.6662262281157097E-2</v>
      </c>
      <c r="D139" s="105">
        <v>1.1855106873299163E-2</v>
      </c>
      <c r="E139" s="104">
        <v>1.0507605429978136E-2</v>
      </c>
      <c r="F139" s="105">
        <v>2.08234689142753E-3</v>
      </c>
      <c r="G139" s="105">
        <v>3.2315124602840797E-3</v>
      </c>
      <c r="H139" s="104">
        <v>4.5553930127569878E-2</v>
      </c>
      <c r="I139" s="105">
        <v>7.7056480693711051E-3</v>
      </c>
      <c r="J139" s="104">
        <v>1.568275840372485E-2</v>
      </c>
      <c r="K139" s="106"/>
      <c r="L139" s="3"/>
      <c r="M139" s="3"/>
      <c r="N139" s="84">
        <v>1.1855106873299163E-2</v>
      </c>
      <c r="O139" s="3"/>
      <c r="P139" s="84">
        <v>2.08234689142753E-3</v>
      </c>
      <c r="Q139" s="112">
        <v>3.2315124602840797E-3</v>
      </c>
      <c r="R139" s="3"/>
      <c r="S139" s="84">
        <v>7.7056480693711051E-3</v>
      </c>
      <c r="T139" s="3"/>
      <c r="U139" s="106"/>
      <c r="V139" s="127">
        <v>1202</v>
      </c>
      <c r="W139" s="128">
        <v>1.8907397794661256E-2</v>
      </c>
      <c r="X139" s="105">
        <v>1.1855106873299163E-2</v>
      </c>
      <c r="Y139" s="129">
        <v>7.0522909213620935E-3</v>
      </c>
      <c r="Z139" s="105">
        <v>7.0522909213620935E-3</v>
      </c>
      <c r="AA139" s="106"/>
    </row>
    <row r="140" spans="1:27" x14ac:dyDescent="0.25">
      <c r="A140" s="64">
        <v>1894</v>
      </c>
      <c r="B140" s="104">
        <v>4.6008741660915574E-5</v>
      </c>
      <c r="C140" s="104">
        <v>2.8264703627022467E-2</v>
      </c>
      <c r="D140" s="105">
        <v>1.2725665647430412E-2</v>
      </c>
      <c r="E140" s="104">
        <v>9.2324208266237259E-3</v>
      </c>
      <c r="F140" s="105">
        <v>2.4313865130704631E-3</v>
      </c>
      <c r="G140" s="105">
        <v>3.8954904690813291E-3</v>
      </c>
      <c r="H140" s="104">
        <v>4.8263170002300439E-2</v>
      </c>
      <c r="I140" s="105">
        <v>6.9961876914442726E-3</v>
      </c>
      <c r="J140" s="104">
        <v>1.7728701786672803E-2</v>
      </c>
      <c r="K140" s="106"/>
      <c r="L140" s="3"/>
      <c r="M140" s="3"/>
      <c r="N140" s="84">
        <v>1.2725665647430412E-2</v>
      </c>
      <c r="O140" s="3"/>
      <c r="P140" s="84">
        <v>2.4313865130704631E-3</v>
      </c>
      <c r="Q140" s="112">
        <v>3.8954904690813291E-3</v>
      </c>
      <c r="R140" s="3"/>
      <c r="S140" s="84">
        <v>6.9961876914442726E-3</v>
      </c>
      <c r="T140" s="3"/>
      <c r="U140" s="106"/>
      <c r="V140" s="127">
        <v>1298</v>
      </c>
      <c r="W140" s="128">
        <v>1.9906448891956138E-2</v>
      </c>
      <c r="X140" s="105">
        <v>1.2725665647430412E-2</v>
      </c>
      <c r="Y140" s="129">
        <v>7.1807832445257265E-3</v>
      </c>
      <c r="Z140" s="105">
        <v>7.1807832445257265E-3</v>
      </c>
      <c r="AA140" s="106"/>
    </row>
    <row r="141" spans="1:27" x14ac:dyDescent="0.25">
      <c r="A141" s="64">
        <v>1893</v>
      </c>
      <c r="B141" s="104">
        <v>9.4221105527638187E-5</v>
      </c>
      <c r="C141" s="104">
        <v>2.5345477386934673E-2</v>
      </c>
      <c r="D141" s="105">
        <v>1.3781822857454093E-2</v>
      </c>
      <c r="E141" s="104">
        <v>1.0034547738693467E-2</v>
      </c>
      <c r="F141" s="105">
        <v>2.0906790201965777E-3</v>
      </c>
      <c r="G141" s="105">
        <v>3.9556503256780963E-3</v>
      </c>
      <c r="H141" s="104">
        <v>4.3184673366834174E-2</v>
      </c>
      <c r="I141" s="105">
        <v>8.6603133408206193E-3</v>
      </c>
      <c r="J141" s="105">
        <v>2.2092562682347876E-2</v>
      </c>
      <c r="K141" s="106"/>
      <c r="L141" s="3"/>
      <c r="M141" s="3"/>
      <c r="N141" s="84">
        <v>1.3781822857454093E-2</v>
      </c>
      <c r="O141" s="3"/>
      <c r="P141" s="84">
        <v>2.0906790201965777E-3</v>
      </c>
      <c r="Q141" s="112">
        <v>3.9556503256780963E-3</v>
      </c>
      <c r="R141" s="3"/>
      <c r="S141" s="84">
        <v>8.6603133408206193E-3</v>
      </c>
      <c r="T141" s="84">
        <v>2.2092562682347876E-2</v>
      </c>
      <c r="U141" s="106"/>
      <c r="V141" s="127">
        <v>1268</v>
      </c>
      <c r="W141" s="128">
        <v>1.9912060301507536E-2</v>
      </c>
      <c r="X141" s="105">
        <v>1.3781822857454093E-2</v>
      </c>
      <c r="Y141" s="129">
        <v>6.1302374440534444E-3</v>
      </c>
      <c r="Z141" s="105">
        <v>6.1302374440534444E-3</v>
      </c>
      <c r="AA141" s="106"/>
    </row>
    <row r="142" spans="1:27" x14ac:dyDescent="0.25">
      <c r="A142" s="64">
        <v>1892</v>
      </c>
      <c r="B142" s="104">
        <v>1.4161297174821213E-5</v>
      </c>
      <c r="C142" s="104">
        <v>2.6580754797139419E-2</v>
      </c>
      <c r="D142" s="105">
        <v>1.2014559648560408E-2</v>
      </c>
      <c r="E142" s="104">
        <v>7.9444877150747009E-3</v>
      </c>
      <c r="F142" s="105">
        <v>2.3797789566045516E-3</v>
      </c>
      <c r="G142" s="105">
        <v>3.8673331441045726E-3</v>
      </c>
      <c r="H142" s="104">
        <v>4.5287828365078241E-2</v>
      </c>
      <c r="I142" s="105">
        <v>7.2909474824040827E-3</v>
      </c>
      <c r="J142" s="105">
        <v>2.2090039186000575E-2</v>
      </c>
      <c r="K142" s="106"/>
      <c r="L142" s="3"/>
      <c r="M142" s="3"/>
      <c r="N142" s="84">
        <v>1.2014559648560408E-2</v>
      </c>
      <c r="O142" s="3"/>
      <c r="P142" s="84">
        <v>2.3797789566045516E-3</v>
      </c>
      <c r="Q142" s="112">
        <v>3.8673331441045726E-3</v>
      </c>
      <c r="R142" s="3"/>
      <c r="S142" s="84">
        <v>7.2909474824040827E-3</v>
      </c>
      <c r="T142" s="84">
        <v>2.2090039186000575E-2</v>
      </c>
      <c r="U142" s="106"/>
      <c r="V142" s="127">
        <v>1339</v>
      </c>
      <c r="W142" s="128">
        <v>1.8961976917085604E-2</v>
      </c>
      <c r="X142" s="105">
        <v>1.2014559648560408E-2</v>
      </c>
      <c r="Y142" s="129">
        <v>6.9474172685251951E-3</v>
      </c>
      <c r="Z142" s="105">
        <v>6.9474172685251951E-3</v>
      </c>
      <c r="AA142" s="106"/>
    </row>
    <row r="143" spans="1:27" x14ac:dyDescent="0.25">
      <c r="A143" s="64">
        <v>1891</v>
      </c>
      <c r="B143" s="104">
        <v>6.9220119981541295E-5</v>
      </c>
      <c r="C143" s="104">
        <v>2.863405629903092E-2</v>
      </c>
      <c r="D143" s="105">
        <v>1.247259228938433E-2</v>
      </c>
      <c r="E143" s="104">
        <v>1.1363636363636364E-2</v>
      </c>
      <c r="F143" s="105">
        <v>2.4083749751427322E-3</v>
      </c>
      <c r="G143" s="105">
        <v>3.6995721077854715E-3</v>
      </c>
      <c r="H143" s="104">
        <v>4.8027226580526071E-2</v>
      </c>
      <c r="I143" s="105">
        <v>8.2049589942838255E-3</v>
      </c>
      <c r="J143" s="105">
        <v>2.1065539318184844E-2</v>
      </c>
      <c r="K143" s="106"/>
      <c r="L143" s="3"/>
      <c r="M143" s="3"/>
      <c r="N143" s="84">
        <v>1.247259228938433E-2</v>
      </c>
      <c r="O143" s="3"/>
      <c r="P143" s="84">
        <v>2.4083749751427322E-3</v>
      </c>
      <c r="Q143" s="112">
        <v>3.6995721077854715E-3</v>
      </c>
      <c r="R143" s="3"/>
      <c r="S143" s="84">
        <v>8.2049589942838255E-3</v>
      </c>
      <c r="T143" s="84">
        <v>2.1065539318184844E-2</v>
      </c>
      <c r="U143" s="106"/>
      <c r="V143" s="127">
        <v>1602</v>
      </c>
      <c r="W143" s="128">
        <v>1.8481772035071526E-2</v>
      </c>
      <c r="X143" s="105">
        <v>1.247259228938433E-2</v>
      </c>
      <c r="Y143" s="129">
        <v>6.0091797456871959E-3</v>
      </c>
      <c r="Z143" s="105">
        <v>6.0091797456871959E-3</v>
      </c>
      <c r="AA143" s="106"/>
    </row>
    <row r="144" spans="1:27" x14ac:dyDescent="0.25">
      <c r="A144" s="64">
        <v>1890</v>
      </c>
      <c r="B144" s="104">
        <v>1.8209167920196342E-4</v>
      </c>
      <c r="C144" s="104">
        <v>3.2190642071094927E-2</v>
      </c>
      <c r="D144" s="105">
        <v>1.1601849350033413E-2</v>
      </c>
      <c r="E144" s="104">
        <v>1.064048768901908E-2</v>
      </c>
      <c r="F144" s="105">
        <v>2.2987056823358804E-3</v>
      </c>
      <c r="G144" s="105">
        <v>3.289334524034934E-3</v>
      </c>
      <c r="H144" s="104">
        <v>5.4239569313593541E-2</v>
      </c>
      <c r="I144" s="105">
        <v>7.3145579887057208E-3</v>
      </c>
      <c r="J144" s="105">
        <v>2.0591321178768537E-2</v>
      </c>
      <c r="K144" s="106"/>
      <c r="L144" s="3"/>
      <c r="M144" s="3"/>
      <c r="N144" s="130">
        <v>1.1601849350033413E-2</v>
      </c>
      <c r="O144" s="3"/>
      <c r="P144" s="84">
        <v>2.2987056823358804E-3</v>
      </c>
      <c r="Q144" s="112">
        <v>3.289334524034934E-3</v>
      </c>
      <c r="R144" s="3"/>
      <c r="S144" s="84">
        <v>7.3145579887057208E-3</v>
      </c>
      <c r="T144" s="84">
        <v>2.0591321178768537E-2</v>
      </c>
      <c r="U144" s="106"/>
      <c r="V144" s="127">
        <v>2373</v>
      </c>
      <c r="W144" s="128">
        <v>1.8787111075924314E-2</v>
      </c>
      <c r="X144" s="105">
        <v>1.1601849350033413E-2</v>
      </c>
      <c r="Y144" s="129">
        <v>7.1852617258909004E-3</v>
      </c>
      <c r="Z144" s="105">
        <v>7.1852617258909004E-3</v>
      </c>
      <c r="AA144" s="106"/>
    </row>
    <row r="145" spans="1:27" x14ac:dyDescent="0.25">
      <c r="A145" s="64">
        <v>1889</v>
      </c>
      <c r="B145" s="104">
        <v>1.1826901470083853E-5</v>
      </c>
      <c r="C145" s="105">
        <v>3.3222377118573683E-2</v>
      </c>
      <c r="D145" s="105">
        <v>1.2506861457577189E-2</v>
      </c>
      <c r="E145" s="104">
        <v>8.9766182157936438E-3</v>
      </c>
      <c r="F145" s="105">
        <v>2.4390389722784276E-3</v>
      </c>
      <c r="G145" s="105">
        <v>3.4029702285444949E-3</v>
      </c>
      <c r="H145" s="105">
        <v>6.125015568005153E-2</v>
      </c>
      <c r="I145" s="105">
        <v>7.8703278184221893E-3</v>
      </c>
      <c r="J145" s="105">
        <v>1.9973357894001755E-2</v>
      </c>
      <c r="K145" s="106"/>
      <c r="L145" s="3"/>
      <c r="M145" s="84">
        <v>3.3222377118573683E-2</v>
      </c>
      <c r="N145" s="84">
        <v>1.2506861457577189E-2</v>
      </c>
      <c r="O145" s="3"/>
      <c r="P145" s="84">
        <v>2.4390389722784276E-3</v>
      </c>
      <c r="Q145" s="112">
        <v>3.4029702285444949E-3</v>
      </c>
      <c r="R145" s="112">
        <v>6.125015568005153E-2</v>
      </c>
      <c r="S145" s="84">
        <v>7.8703278184221893E-3</v>
      </c>
      <c r="T145" s="84">
        <v>1.9973357894001755E-2</v>
      </c>
      <c r="U145" s="106"/>
      <c r="V145" s="127">
        <v>1628</v>
      </c>
      <c r="W145" s="128">
        <v>1.9254195593296511E-2</v>
      </c>
      <c r="X145" s="105">
        <v>1.2506861457577189E-2</v>
      </c>
      <c r="Y145" s="129">
        <v>6.7473341357193227E-3</v>
      </c>
      <c r="Z145" s="105">
        <v>6.7473341357193227E-3</v>
      </c>
      <c r="AA145" s="106"/>
    </row>
    <row r="146" spans="1:27" x14ac:dyDescent="0.25">
      <c r="A146" s="64">
        <v>1888</v>
      </c>
      <c r="B146" s="104">
        <v>9.8777626867514514E-5</v>
      </c>
      <c r="C146" s="105">
        <v>3.6035626675426854E-2</v>
      </c>
      <c r="D146" s="105">
        <v>1.0132218067923773E-2</v>
      </c>
      <c r="E146" s="104">
        <v>1.0174095567353995E-2</v>
      </c>
      <c r="F146" s="105">
        <v>2.3137940215838793E-3</v>
      </c>
      <c r="G146" s="105">
        <v>3.5230412224004966E-3</v>
      </c>
      <c r="H146" s="105">
        <v>6.0560241244957833E-2</v>
      </c>
      <c r="I146" s="105">
        <v>7.2394599822759986E-3</v>
      </c>
      <c r="J146" s="105">
        <v>2.1255781315393733E-2</v>
      </c>
      <c r="K146" s="106"/>
      <c r="L146" s="3"/>
      <c r="M146" s="84">
        <v>3.6035626675426854E-2</v>
      </c>
      <c r="N146" s="84">
        <v>1.0132218067923773E-2</v>
      </c>
      <c r="O146" s="3"/>
      <c r="P146" s="84">
        <v>2.3137940215838793E-3</v>
      </c>
      <c r="Q146" s="112">
        <v>3.5230412224004966E-3</v>
      </c>
      <c r="R146" s="112">
        <v>6.0560241244957833E-2</v>
      </c>
      <c r="S146" s="84">
        <v>7.2394599822759986E-3</v>
      </c>
      <c r="T146" s="84">
        <v>2.1255781315393733E-2</v>
      </c>
      <c r="U146" s="106"/>
      <c r="V146" s="127">
        <v>1352</v>
      </c>
      <c r="W146" s="128">
        <v>1.6693418940609953E-2</v>
      </c>
      <c r="X146" s="105">
        <v>1.0132218067923773E-2</v>
      </c>
      <c r="Y146" s="129">
        <v>6.5612008726861808E-3</v>
      </c>
      <c r="Z146" s="105">
        <v>6.5612008726861808E-3</v>
      </c>
      <c r="AA146" s="106"/>
    </row>
    <row r="147" spans="1:27" x14ac:dyDescent="0.25">
      <c r="A147" s="64">
        <v>1887</v>
      </c>
      <c r="B147" s="104">
        <v>1.2264822037432236E-4</v>
      </c>
      <c r="C147" s="105">
        <v>3.169833167940115E-2</v>
      </c>
      <c r="D147" s="105">
        <v>1.0190568513045485E-2</v>
      </c>
      <c r="E147" s="104">
        <v>9.1495572399244492E-3</v>
      </c>
      <c r="F147" s="105">
        <v>2.1861965645536578E-3</v>
      </c>
      <c r="G147" s="105">
        <v>3.6421376533318263E-3</v>
      </c>
      <c r="H147" s="105">
        <v>5.8792012596605187E-2</v>
      </c>
      <c r="I147" s="105">
        <v>8.1807666972774432E-3</v>
      </c>
      <c r="J147" s="105">
        <v>2.0568193545903436E-2</v>
      </c>
      <c r="K147" s="106"/>
      <c r="L147" s="3"/>
      <c r="M147" s="84">
        <v>3.169833167940115E-2</v>
      </c>
      <c r="N147" s="84">
        <v>1.0190568513045485E-2</v>
      </c>
      <c r="O147" s="3"/>
      <c r="P147" s="84">
        <v>2.1861965645536578E-3</v>
      </c>
      <c r="Q147" s="112">
        <v>3.6421376533318263E-3</v>
      </c>
      <c r="R147" s="112">
        <v>5.8792012596605187E-2</v>
      </c>
      <c r="S147" s="84">
        <v>8.1807666972774432E-3</v>
      </c>
      <c r="T147" s="84">
        <v>2.0568193545903436E-2</v>
      </c>
      <c r="U147" s="106"/>
      <c r="V147" s="127">
        <v>1419</v>
      </c>
      <c r="W147" s="128">
        <v>1.7403782471116343E-2</v>
      </c>
      <c r="X147" s="105">
        <v>1.0190568513045485E-2</v>
      </c>
      <c r="Y147" s="129">
        <v>7.2132139580708592E-3</v>
      </c>
      <c r="Z147" s="105">
        <v>7.2132139580708592E-3</v>
      </c>
      <c r="AA147" s="106"/>
    </row>
    <row r="148" spans="1:27" x14ac:dyDescent="0.25">
      <c r="A148" s="64">
        <v>1886</v>
      </c>
      <c r="B148" s="104">
        <v>8.884376189871811E-5</v>
      </c>
      <c r="C148" s="105">
        <v>3.8805134914526633E-2</v>
      </c>
      <c r="D148" s="105">
        <v>9.3868259508232132E-3</v>
      </c>
      <c r="E148" s="104">
        <v>3.9218174895291284E-3</v>
      </c>
      <c r="F148" s="105">
        <v>2.0029473835475975E-3</v>
      </c>
      <c r="G148" s="105">
        <v>3.4459336650511287E-3</v>
      </c>
      <c r="H148" s="105">
        <v>5.5199752220210674E-2</v>
      </c>
      <c r="I148" s="105">
        <v>8.7043255459292729E-3</v>
      </c>
      <c r="J148" s="105">
        <v>1.8237844254683146E-2</v>
      </c>
      <c r="K148" s="106"/>
      <c r="L148" s="3"/>
      <c r="M148" s="84">
        <v>3.8805134914526633E-2</v>
      </c>
      <c r="N148" s="84">
        <v>9.3868259508232132E-3</v>
      </c>
      <c r="O148" s="3"/>
      <c r="P148" s="84">
        <v>2.0029473835475975E-3</v>
      </c>
      <c r="Q148" s="112">
        <v>3.4459336650511287E-3</v>
      </c>
      <c r="R148" s="112">
        <v>5.5199752220210674E-2</v>
      </c>
      <c r="S148" s="84">
        <v>8.7043255459292729E-3</v>
      </c>
      <c r="T148" s="84">
        <v>1.8237844254683146E-2</v>
      </c>
      <c r="U148" s="106"/>
      <c r="V148" s="127">
        <v>1306</v>
      </c>
      <c r="W148" s="128">
        <v>1.6575707577103693E-2</v>
      </c>
      <c r="X148" s="105">
        <v>9.3868259508232132E-3</v>
      </c>
      <c r="Y148" s="129">
        <v>7.1888816262804791E-3</v>
      </c>
      <c r="Z148" s="105">
        <v>7.1888816262804791E-3</v>
      </c>
      <c r="AA148" s="106"/>
    </row>
    <row r="149" spans="1:27" x14ac:dyDescent="0.25">
      <c r="A149" s="64">
        <v>1885</v>
      </c>
      <c r="B149" s="104">
        <v>5.5565567369496001E-4</v>
      </c>
      <c r="C149" s="105">
        <v>2.7088738049407951E-2</v>
      </c>
      <c r="D149" s="105">
        <v>1.0819273756631359E-2</v>
      </c>
      <c r="E149" s="104">
        <v>5.0009010632546405E-3</v>
      </c>
      <c r="F149" s="105">
        <v>2.2695679039951588E-3</v>
      </c>
      <c r="G149" s="105">
        <v>3.8858135904415083E-3</v>
      </c>
      <c r="H149" s="105">
        <v>6.2052410107960254E-2</v>
      </c>
      <c r="I149" s="105">
        <v>7.693138503608447E-3</v>
      </c>
      <c r="J149" s="105">
        <v>1.8238529363836496E-2</v>
      </c>
      <c r="K149" s="106"/>
      <c r="L149" s="3"/>
      <c r="M149" s="84">
        <v>2.7088738049407951E-2</v>
      </c>
      <c r="N149" s="84">
        <v>1.0819273756631359E-2</v>
      </c>
      <c r="O149" s="3"/>
      <c r="P149" s="84">
        <v>2.2695679039951588E-3</v>
      </c>
      <c r="Q149" s="112">
        <v>3.8858135904415083E-3</v>
      </c>
      <c r="R149" s="112">
        <v>6.2052410107960254E-2</v>
      </c>
      <c r="S149" s="84">
        <v>7.693138503608447E-3</v>
      </c>
      <c r="T149" s="84">
        <v>1.8238529363836496E-2</v>
      </c>
      <c r="U149" s="106"/>
      <c r="V149" s="127">
        <v>1143</v>
      </c>
      <c r="W149" s="128">
        <v>1.7165255000901065E-2</v>
      </c>
      <c r="X149" s="105">
        <v>1.0819273756631359E-2</v>
      </c>
      <c r="Y149" s="129">
        <v>6.3459812442697048E-3</v>
      </c>
      <c r="Z149" s="105">
        <v>6.3459812442697048E-3</v>
      </c>
      <c r="AA149" s="106"/>
    </row>
    <row r="150" spans="1:27" s="109" customFormat="1" x14ac:dyDescent="0.25">
      <c r="A150" s="64">
        <v>1884</v>
      </c>
      <c r="B150" s="104">
        <v>1.1331247221665345E-4</v>
      </c>
      <c r="C150" s="105">
        <v>3.741098855641975E-2</v>
      </c>
      <c r="D150" s="105">
        <v>8.4811193783863141E-3</v>
      </c>
      <c r="E150" s="104">
        <v>4.0792489997995241E-3</v>
      </c>
      <c r="F150" s="105">
        <v>2.0081031276838715E-3</v>
      </c>
      <c r="G150" s="105">
        <v>3.3159911765897696E-3</v>
      </c>
      <c r="H150" s="105">
        <v>5.8985998125568914E-2</v>
      </c>
      <c r="I150" s="105">
        <v>7.2773534245874575E-3</v>
      </c>
      <c r="J150" s="105">
        <v>2.1842246460336702E-2</v>
      </c>
      <c r="K150" s="106"/>
      <c r="L150" s="3"/>
      <c r="M150" s="84">
        <v>3.741098855641975E-2</v>
      </c>
      <c r="N150" s="84">
        <v>8.4811193783863141E-3</v>
      </c>
      <c r="O150" s="3"/>
      <c r="P150" s="84">
        <v>2.0081031276838715E-3</v>
      </c>
      <c r="Q150" s="112">
        <v>3.3159911765897696E-3</v>
      </c>
      <c r="R150" s="112">
        <v>5.8985998125568914E-2</v>
      </c>
      <c r="S150" s="84">
        <v>7.2773534245874575E-3</v>
      </c>
      <c r="T150" s="84">
        <v>2.1842246460336702E-2</v>
      </c>
      <c r="U150" s="106"/>
      <c r="V150" s="127">
        <v>1754</v>
      </c>
      <c r="W150" s="128">
        <v>1.528846740523155E-2</v>
      </c>
      <c r="X150" s="105">
        <v>8.4811193783863141E-3</v>
      </c>
      <c r="Y150" s="129">
        <v>6.8073480268452356E-3</v>
      </c>
      <c r="Z150" s="105">
        <v>6.8073480268452356E-3</v>
      </c>
      <c r="AA150" s="106"/>
    </row>
    <row r="151" spans="1:27" x14ac:dyDescent="0.25">
      <c r="A151" s="64">
        <v>1883</v>
      </c>
      <c r="B151" s="104">
        <v>1.666777785185679E-5</v>
      </c>
      <c r="C151" s="105">
        <v>3.1415183171745395E-2</v>
      </c>
      <c r="D151" s="105">
        <v>9.9014757783517891E-3</v>
      </c>
      <c r="E151" s="105">
        <v>7.8873288877818627E-3</v>
      </c>
      <c r="F151" s="105">
        <v>2.1835459342213889E-3</v>
      </c>
      <c r="G151" s="105">
        <v>3.9710014948881904E-3</v>
      </c>
      <c r="H151" s="105">
        <v>5.8082432786315086E-2</v>
      </c>
      <c r="I151" s="105">
        <v>8.5614394452745053E-3</v>
      </c>
      <c r="J151" s="105">
        <v>2.0752773990333165E-2</v>
      </c>
      <c r="K151" s="106"/>
      <c r="L151" s="3"/>
      <c r="M151" s="84">
        <v>3.1415183171745395E-2</v>
      </c>
      <c r="N151" s="84">
        <v>9.9014757783517891E-3</v>
      </c>
      <c r="O151" s="84">
        <v>7.8873288877818627E-3</v>
      </c>
      <c r="P151" s="84">
        <v>2.1835459342213889E-3</v>
      </c>
      <c r="Q151" s="112">
        <v>3.9710014948881904E-3</v>
      </c>
      <c r="R151" s="112">
        <v>5.8082432786315086E-2</v>
      </c>
      <c r="S151" s="84">
        <v>8.5614394452745053E-3</v>
      </c>
      <c r="T151" s="84">
        <v>2.0752773990333165E-2</v>
      </c>
      <c r="U151" s="106"/>
      <c r="V151" s="127">
        <v>960</v>
      </c>
      <c r="W151" s="128">
        <v>1.600106673778252E-2</v>
      </c>
      <c r="X151" s="105">
        <v>9.9014757783517891E-3</v>
      </c>
      <c r="Y151" s="129">
        <v>6.0995909594307304E-3</v>
      </c>
      <c r="Z151" s="105">
        <v>6.0995909594307304E-3</v>
      </c>
      <c r="AA151" s="106"/>
    </row>
    <row r="152" spans="1:27" x14ac:dyDescent="0.25">
      <c r="A152" s="64">
        <v>1882</v>
      </c>
      <c r="B152" s="104">
        <v>2.3140648863794142E-5</v>
      </c>
      <c r="C152" s="105">
        <v>3.4039101169354151E-2</v>
      </c>
      <c r="D152" s="105">
        <v>9.5424050999982045E-3</v>
      </c>
      <c r="E152" s="105">
        <v>4.5415784873888386E-3</v>
      </c>
      <c r="F152" s="105">
        <v>2.1659486052184275E-3</v>
      </c>
      <c r="G152" s="105">
        <v>3.474191877740956E-3</v>
      </c>
      <c r="H152" s="105">
        <v>4.70836980402429E-2</v>
      </c>
      <c r="I152" s="105">
        <v>7.1962067747989612E-3</v>
      </c>
      <c r="J152" s="105">
        <v>2.2364900980192854E-2</v>
      </c>
      <c r="K152" s="106"/>
      <c r="L152" s="3"/>
      <c r="M152" s="84">
        <v>3.4039101169354151E-2</v>
      </c>
      <c r="N152" s="84">
        <v>9.5424050999982045E-3</v>
      </c>
      <c r="O152" s="84">
        <v>4.5415784873888386E-3</v>
      </c>
      <c r="P152" s="84">
        <v>2.1659486052184275E-3</v>
      </c>
      <c r="Q152" s="112">
        <v>3.474191877740956E-3</v>
      </c>
      <c r="R152" s="112">
        <v>4.70836980402429E-2</v>
      </c>
      <c r="S152" s="84">
        <v>7.1962067747989612E-3</v>
      </c>
      <c r="T152" s="84">
        <v>2.2364900980192854E-2</v>
      </c>
      <c r="U152" s="106"/>
      <c r="V152" s="127">
        <v>705</v>
      </c>
      <c r="W152" s="128">
        <v>1.631415744897487E-2</v>
      </c>
      <c r="X152" s="105">
        <v>9.5424050999982045E-3</v>
      </c>
      <c r="Y152" s="129">
        <v>6.7717523489766668E-3</v>
      </c>
      <c r="Z152" s="105">
        <v>6.7717523489766668E-3</v>
      </c>
      <c r="AA152" s="106"/>
    </row>
    <row r="153" spans="1:27" x14ac:dyDescent="0.25">
      <c r="A153" s="64">
        <v>1881</v>
      </c>
      <c r="B153" s="104">
        <v>1.5741833923652105E-4</v>
      </c>
      <c r="C153" s="105">
        <v>3.8449913899890109E-2</v>
      </c>
      <c r="D153" s="105">
        <v>1.2099457881924975E-2</v>
      </c>
      <c r="E153" s="105">
        <v>5.6956693751496913E-3</v>
      </c>
      <c r="F153" s="105">
        <v>2.4056193599308233E-3</v>
      </c>
      <c r="G153" s="105">
        <v>3.1510876765806738E-3</v>
      </c>
      <c r="H153" s="105">
        <v>5.8025280399952889E-2</v>
      </c>
      <c r="I153" s="105">
        <v>8.5040042052644937E-3</v>
      </c>
      <c r="J153" s="105">
        <v>2.1713009950085255E-2</v>
      </c>
      <c r="K153" s="106"/>
      <c r="L153" s="3"/>
      <c r="M153" s="84">
        <v>3.8449913899890109E-2</v>
      </c>
      <c r="N153" s="84">
        <v>1.2099457881924975E-2</v>
      </c>
      <c r="O153" s="84">
        <v>5.6956693751496913E-3</v>
      </c>
      <c r="P153" s="84">
        <v>2.4056193599308233E-3</v>
      </c>
      <c r="Q153" s="112">
        <v>3.1510876765806738E-3</v>
      </c>
      <c r="R153" s="112">
        <v>5.8025280399952889E-2</v>
      </c>
      <c r="S153" s="84">
        <v>8.5040042052644937E-3</v>
      </c>
      <c r="T153" s="84">
        <v>2.1713009950085255E-2</v>
      </c>
      <c r="U153" s="106"/>
      <c r="V153" s="127">
        <v>490</v>
      </c>
      <c r="W153" s="128">
        <v>1.928374655647383E-2</v>
      </c>
      <c r="X153" s="105">
        <v>1.2099457881924975E-2</v>
      </c>
      <c r="Y153" s="129">
        <v>7.1842886745488556E-3</v>
      </c>
      <c r="Z153" s="105">
        <v>7.1842886745488556E-3</v>
      </c>
      <c r="AA153" s="106"/>
    </row>
    <row r="154" spans="1:27" x14ac:dyDescent="0.25">
      <c r="A154" s="64">
        <v>1880</v>
      </c>
      <c r="B154" s="105">
        <v>3.8920478026658592E-4</v>
      </c>
      <c r="C154" s="105">
        <v>3.1369830320957734E-2</v>
      </c>
      <c r="D154" s="105">
        <v>1.0271017385419814E-2</v>
      </c>
      <c r="E154" s="105">
        <v>7.9052221594479374E-3</v>
      </c>
      <c r="F154" s="105">
        <v>2.206253276519644E-3</v>
      </c>
      <c r="G154" s="105">
        <v>3.1387181620233708E-3</v>
      </c>
      <c r="H154" s="105">
        <v>6.4597845447240815E-2</v>
      </c>
      <c r="I154" s="105">
        <v>7.0312848123856488E-3</v>
      </c>
      <c r="J154" s="105">
        <v>1.9362783115211182E-2</v>
      </c>
      <c r="K154" s="106"/>
      <c r="L154" s="84">
        <v>3.8920478026658592E-4</v>
      </c>
      <c r="M154" s="84">
        <v>3.1369830320957734E-2</v>
      </c>
      <c r="N154" s="84">
        <v>1.0271017385419814E-2</v>
      </c>
      <c r="O154" s="84">
        <v>7.9052221594479374E-3</v>
      </c>
      <c r="P154" s="84">
        <v>2.206253276519644E-3</v>
      </c>
      <c r="Q154" s="112">
        <v>3.1387181620233708E-3</v>
      </c>
      <c r="R154" s="112">
        <v>6.4597845447240815E-2</v>
      </c>
      <c r="S154" s="84">
        <v>7.0312848123856488E-3</v>
      </c>
      <c r="T154" s="84">
        <v>1.9362783115211182E-2</v>
      </c>
      <c r="U154" s="106"/>
      <c r="V154" s="127">
        <v>411</v>
      </c>
      <c r="W154" s="128">
        <v>1.6413082544626811E-2</v>
      </c>
      <c r="X154" s="105">
        <v>1.0271017385419814E-2</v>
      </c>
      <c r="Y154" s="129">
        <v>6.1420651592069969E-3</v>
      </c>
      <c r="Z154" s="105">
        <v>6.1420651592069969E-3</v>
      </c>
      <c r="AA154" s="106"/>
    </row>
    <row r="155" spans="1:27" x14ac:dyDescent="0.25">
      <c r="A155" s="64">
        <v>1879</v>
      </c>
      <c r="B155" s="105">
        <v>4.4592235398408008E-4</v>
      </c>
      <c r="C155" s="105">
        <v>3.3744097802881241E-2</v>
      </c>
      <c r="D155" s="105">
        <v>9.2855304976220635E-3</v>
      </c>
      <c r="E155" s="105">
        <v>5.2591487409209495E-3</v>
      </c>
      <c r="F155" s="105">
        <v>2.0286469927732502E-3</v>
      </c>
      <c r="G155" s="105">
        <v>3.3861996723713204E-3</v>
      </c>
      <c r="H155" s="105">
        <v>5.2220363820210738E-2</v>
      </c>
      <c r="I155" s="105">
        <v>7.1186656569734198E-3</v>
      </c>
      <c r="J155" s="105">
        <v>1.9366824391253503E-2</v>
      </c>
      <c r="K155" s="106"/>
      <c r="L155" s="84">
        <v>4.4592235398408008E-4</v>
      </c>
      <c r="M155" s="84">
        <v>3.3744097802881241E-2</v>
      </c>
      <c r="N155" s="84">
        <v>9.2855304976220635E-3</v>
      </c>
      <c r="O155" s="84">
        <v>5.2591487409209495E-3</v>
      </c>
      <c r="P155" s="84">
        <v>2.0286469927732502E-3</v>
      </c>
      <c r="Q155" s="112">
        <v>3.3861996723713204E-3</v>
      </c>
      <c r="R155" s="112">
        <v>5.2220363820210738E-2</v>
      </c>
      <c r="S155" s="84">
        <v>7.1186656569734198E-3</v>
      </c>
      <c r="T155" s="84">
        <v>1.9366824391253503E-2</v>
      </c>
      <c r="U155" s="106"/>
      <c r="V155" s="127">
        <v>384</v>
      </c>
      <c r="W155" s="128">
        <v>1.5569882009487897E-2</v>
      </c>
      <c r="X155" s="105">
        <v>9.2855304976220635E-3</v>
      </c>
      <c r="Y155" s="129">
        <v>6.2843515118658332E-3</v>
      </c>
      <c r="Z155" s="105">
        <v>6.2843515118658332E-3</v>
      </c>
      <c r="AA155" s="106"/>
    </row>
    <row r="156" spans="1:27" x14ac:dyDescent="0.25">
      <c r="A156" s="64">
        <v>1878</v>
      </c>
      <c r="B156" s="105">
        <v>5.1383227759877739E-4</v>
      </c>
      <c r="C156" s="105">
        <v>3.7789458072654797E-2</v>
      </c>
      <c r="D156" s="105">
        <v>9.5954677731875139E-3</v>
      </c>
      <c r="E156" s="105">
        <v>9.259201076945717E-3</v>
      </c>
      <c r="F156" s="105">
        <v>2.1268299048351623E-3</v>
      </c>
      <c r="G156" s="105">
        <v>3.2020725850183483E-3</v>
      </c>
      <c r="H156" s="105">
        <v>6.3142222632005307E-2</v>
      </c>
      <c r="I156" s="105">
        <v>8.4845347177651097E-3</v>
      </c>
      <c r="J156" s="105">
        <v>2.2379792306181201E-2</v>
      </c>
      <c r="K156" s="106"/>
      <c r="L156" s="84">
        <v>5.1383227759877739E-4</v>
      </c>
      <c r="M156" s="84">
        <v>3.7789458072654797E-2</v>
      </c>
      <c r="N156" s="84">
        <v>9.5954677731875139E-3</v>
      </c>
      <c r="O156" s="84">
        <v>9.259201076945717E-3</v>
      </c>
      <c r="P156" s="84">
        <v>2.1268299048351623E-3</v>
      </c>
      <c r="Q156" s="112">
        <v>3.2020725850183483E-3</v>
      </c>
      <c r="R156" s="112">
        <v>6.3142222632005307E-2</v>
      </c>
      <c r="S156" s="84">
        <v>8.4845347177651097E-3</v>
      </c>
      <c r="T156" s="84">
        <v>2.2379792306181201E-2</v>
      </c>
      <c r="U156" s="106"/>
      <c r="V156" s="127">
        <v>233</v>
      </c>
      <c r="W156" s="128">
        <v>1.6633352370074243E-2</v>
      </c>
      <c r="X156" s="105">
        <v>9.5954677731875139E-3</v>
      </c>
      <c r="Y156" s="129">
        <v>7.0378845968867296E-3</v>
      </c>
      <c r="Z156" s="105">
        <v>7.0378845968867296E-3</v>
      </c>
      <c r="AA156" s="106"/>
    </row>
    <row r="157" spans="1:27" x14ac:dyDescent="0.25">
      <c r="A157" s="64">
        <v>1877</v>
      </c>
      <c r="B157" s="105">
        <v>3.3009367561062078E-4</v>
      </c>
      <c r="C157" s="105">
        <v>2.819617256617768E-2</v>
      </c>
      <c r="D157" s="105">
        <v>7.8525979251095473E-3</v>
      </c>
      <c r="E157" s="105">
        <v>8.3512562200716775E-3</v>
      </c>
      <c r="F157" s="105">
        <v>2.3837859543086111E-3</v>
      </c>
      <c r="G157" s="105">
        <v>4.0552548768196571E-3</v>
      </c>
      <c r="H157" s="105">
        <v>5.4928922964498028E-2</v>
      </c>
      <c r="I157" s="105">
        <v>8.4719371484068863E-3</v>
      </c>
      <c r="J157" s="105">
        <v>2.0088681040598945E-2</v>
      </c>
      <c r="K157" s="106"/>
      <c r="L157" s="84">
        <v>3.3009367561062078E-4</v>
      </c>
      <c r="M157" s="84">
        <v>2.819617256617768E-2</v>
      </c>
      <c r="N157" s="84">
        <v>7.8525979251095473E-3</v>
      </c>
      <c r="O157" s="84">
        <v>8.3512562200716775E-3</v>
      </c>
      <c r="P157" s="84">
        <v>2.3837859543086111E-3</v>
      </c>
      <c r="Q157" s="112">
        <v>4.0552548768196571E-3</v>
      </c>
      <c r="R157" s="112">
        <v>5.4928922964498028E-2</v>
      </c>
      <c r="S157" s="84">
        <v>8.4719371484068863E-3</v>
      </c>
      <c r="T157" s="84">
        <v>2.0088681040598945E-2</v>
      </c>
      <c r="U157" s="106"/>
      <c r="V157" s="127">
        <v>210</v>
      </c>
      <c r="W157" s="128">
        <v>1.4987153868113046E-2</v>
      </c>
      <c r="X157" s="105">
        <v>7.8525979251095473E-3</v>
      </c>
      <c r="Y157" s="129">
        <v>7.1345559430034998E-3</v>
      </c>
      <c r="Z157" s="105">
        <v>7.1345559430034998E-3</v>
      </c>
      <c r="AA157" s="106"/>
    </row>
    <row r="158" spans="1:27" x14ac:dyDescent="0.25">
      <c r="A158" s="64">
        <v>1876</v>
      </c>
      <c r="B158" s="105">
        <v>4.0074573015704061E-4</v>
      </c>
      <c r="C158" s="105">
        <v>3.410252150465904E-2</v>
      </c>
      <c r="D158" s="105">
        <v>7.6119975165779312E-3</v>
      </c>
      <c r="E158" s="105">
        <v>8.1665332393055495E-3</v>
      </c>
      <c r="F158" s="105">
        <v>2.3604017571378965E-3</v>
      </c>
      <c r="G158" s="105">
        <v>4.3363767954996196E-3</v>
      </c>
      <c r="H158" s="105">
        <v>4.6234303613250941E-2</v>
      </c>
      <c r="I158" s="105">
        <v>7.2116082131895558E-3</v>
      </c>
      <c r="J158" s="105">
        <v>2.0233256257742593E-2</v>
      </c>
      <c r="K158" s="106"/>
      <c r="L158" s="84">
        <v>4.0074573015704061E-4</v>
      </c>
      <c r="M158" s="84">
        <v>3.410252150465904E-2</v>
      </c>
      <c r="N158" s="84">
        <v>7.6119975165779312E-3</v>
      </c>
      <c r="O158" s="84">
        <v>8.1665332393055495E-3</v>
      </c>
      <c r="P158" s="84">
        <v>2.3604017571378965E-3</v>
      </c>
      <c r="Q158" s="112">
        <v>4.3363767954996196E-3</v>
      </c>
      <c r="R158" s="112">
        <v>4.6234303613250941E-2</v>
      </c>
      <c r="S158" s="84">
        <v>7.2116082131895558E-3</v>
      </c>
      <c r="T158" s="84">
        <v>2.0233256257742593E-2</v>
      </c>
      <c r="U158" s="106"/>
      <c r="V158" s="127">
        <v>274</v>
      </c>
      <c r="W158" s="128">
        <v>1.3393948281761743E-2</v>
      </c>
      <c r="X158" s="105">
        <v>7.6119975165779312E-3</v>
      </c>
      <c r="Y158" s="129">
        <v>5.7819507651838123E-3</v>
      </c>
      <c r="Z158" s="105">
        <v>5.7819507651838123E-3</v>
      </c>
      <c r="AA158" s="106"/>
    </row>
    <row r="159" spans="1:27" x14ac:dyDescent="0.25">
      <c r="A159" s="111"/>
      <c r="B159" s="106"/>
      <c r="C159" s="106"/>
      <c r="D159" s="106"/>
      <c r="E159" s="106"/>
      <c r="F159" s="106"/>
      <c r="G159" s="106"/>
      <c r="H159" s="106"/>
      <c r="I159" s="106"/>
      <c r="J159" s="106"/>
      <c r="K159" s="106"/>
      <c r="L159" s="106"/>
      <c r="M159" s="106"/>
      <c r="N159" s="106"/>
      <c r="O159" s="106"/>
      <c r="P159" s="106"/>
      <c r="Q159" s="106"/>
      <c r="R159" s="106"/>
      <c r="S159" s="106"/>
      <c r="T159" s="106"/>
      <c r="U159" s="106"/>
      <c r="V159" s="106"/>
      <c r="W159" s="106"/>
      <c r="X159" s="106"/>
      <c r="Y159" s="106"/>
      <c r="Z159" s="106"/>
      <c r="AA159" s="106"/>
    </row>
    <row r="160" spans="1:27" x14ac:dyDescent="0.25">
      <c r="A160" s="111"/>
      <c r="B160" s="111"/>
      <c r="C160" s="111"/>
      <c r="D160" s="111"/>
      <c r="E160" s="111"/>
      <c r="F160" s="111"/>
      <c r="G160" s="111"/>
      <c r="H160" s="111"/>
      <c r="J160" s="111"/>
    </row>
    <row r="161" spans="1:27" x14ac:dyDescent="0.25">
      <c r="A161" s="111"/>
      <c r="B161" s="111"/>
      <c r="C161" s="111"/>
      <c r="D161" s="111"/>
      <c r="E161" s="111"/>
      <c r="F161" s="111"/>
      <c r="G161" s="111"/>
      <c r="H161" s="111"/>
      <c r="J161" s="111"/>
      <c r="U161" s="111"/>
      <c r="AA161" s="111"/>
    </row>
    <row r="162" spans="1:27" x14ac:dyDescent="0.25">
      <c r="U162" s="111"/>
      <c r="AA162" s="111"/>
    </row>
    <row r="163" spans="1:27" x14ac:dyDescent="0.25">
      <c r="U163" s="111"/>
      <c r="AA163" s="111"/>
    </row>
  </sheetData>
  <sheetProtection sheet="1" objects="1" scenarios="1" selectLockedCells="1" selectUnlockedCells="1"/>
  <mergeCells count="1">
    <mergeCell ref="A8:J12"/>
  </mergeCells>
  <pageMargins left="0.7" right="0.7" top="0.75" bottom="0.75" header="0.3" footer="0.3"/>
  <ignoredErrors>
    <ignoredError sqref="B2:J2 X2:Y2 B4:J4 X4:Y4 B5:J5 X5:Y5 B6:J6 X6:Y6 B7:J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137AF-016B-1A4C-8158-07F36E15278E}">
  <dimension ref="A1:U9"/>
  <sheetViews>
    <sheetView zoomScale="150" zoomScaleNormal="150" workbookViewId="0">
      <selection activeCell="R1" sqref="R1"/>
    </sheetView>
  </sheetViews>
  <sheetFormatPr defaultColWidth="10.875" defaultRowHeight="15.75" x14ac:dyDescent="0.25"/>
  <sheetData>
    <row r="1" spans="1:21" x14ac:dyDescent="0.25">
      <c r="A1" s="497" t="s">
        <v>109</v>
      </c>
      <c r="B1" s="497"/>
      <c r="C1" s="497"/>
      <c r="D1" s="497"/>
      <c r="E1" s="497"/>
      <c r="F1" s="497"/>
      <c r="G1" s="497"/>
      <c r="H1" s="497"/>
      <c r="I1" s="497"/>
      <c r="J1" s="498"/>
    </row>
    <row r="2" spans="1:21" x14ac:dyDescent="0.25">
      <c r="A2" s="497"/>
      <c r="B2" s="497"/>
      <c r="C2" s="497"/>
      <c r="D2" s="497"/>
      <c r="E2" s="497"/>
      <c r="F2" s="497"/>
      <c r="G2" s="497"/>
      <c r="H2" s="497"/>
      <c r="I2" s="497"/>
      <c r="J2" s="498"/>
    </row>
    <row r="3" spans="1:21" x14ac:dyDescent="0.25">
      <c r="A3" s="497"/>
      <c r="B3" s="497"/>
      <c r="C3" s="497"/>
      <c r="D3" s="497"/>
      <c r="E3" s="497"/>
      <c r="F3" s="497"/>
      <c r="G3" s="497"/>
      <c r="H3" s="497"/>
      <c r="I3" s="497"/>
      <c r="J3" s="498"/>
    </row>
    <row r="4" spans="1:21" ht="16.5" thickBot="1" x14ac:dyDescent="0.3">
      <c r="A4" s="499"/>
      <c r="B4" s="499"/>
      <c r="C4" s="499"/>
      <c r="D4" s="499"/>
      <c r="E4" s="499"/>
      <c r="F4" s="499"/>
      <c r="G4" s="499"/>
      <c r="H4" s="499"/>
      <c r="I4" s="499"/>
      <c r="J4" s="500"/>
    </row>
    <row r="5" spans="1:21" x14ac:dyDescent="0.25">
      <c r="A5" s="501" t="s">
        <v>111</v>
      </c>
      <c r="B5" s="502"/>
      <c r="C5" s="502"/>
      <c r="D5" s="502"/>
      <c r="E5" s="502"/>
      <c r="F5" s="502"/>
      <c r="G5" s="502"/>
      <c r="H5" s="502"/>
      <c r="I5" s="502"/>
      <c r="J5" s="502"/>
      <c r="K5" s="502"/>
      <c r="L5" s="502"/>
      <c r="M5" s="502"/>
      <c r="N5" s="502"/>
      <c r="O5" s="502"/>
      <c r="P5" s="502"/>
      <c r="Q5" s="502"/>
      <c r="R5" s="502"/>
      <c r="S5" s="502"/>
      <c r="T5" s="502"/>
      <c r="U5" s="503"/>
    </row>
    <row r="6" spans="1:21" ht="16.5" thickBot="1" x14ac:dyDescent="0.3">
      <c r="A6" s="504"/>
      <c r="B6" s="505"/>
      <c r="C6" s="505"/>
      <c r="D6" s="505"/>
      <c r="E6" s="505"/>
      <c r="F6" s="505"/>
      <c r="G6" s="505"/>
      <c r="H6" s="505"/>
      <c r="I6" s="505"/>
      <c r="J6" s="505"/>
      <c r="K6" s="505"/>
      <c r="L6" s="505"/>
      <c r="M6" s="505"/>
      <c r="N6" s="505"/>
      <c r="O6" s="505"/>
      <c r="P6" s="505"/>
      <c r="Q6" s="505"/>
      <c r="R6" s="505"/>
      <c r="S6" s="505"/>
      <c r="T6" s="505"/>
      <c r="U6" s="506"/>
    </row>
    <row r="7" spans="1:21" x14ac:dyDescent="0.25">
      <c r="A7" s="501" t="s">
        <v>112</v>
      </c>
      <c r="B7" s="502"/>
      <c r="C7" s="502"/>
      <c r="D7" s="502"/>
      <c r="E7" s="502"/>
      <c r="F7" s="502"/>
      <c r="G7" s="502"/>
      <c r="H7" s="502"/>
      <c r="I7" s="502"/>
      <c r="J7" s="502"/>
      <c r="K7" s="502"/>
      <c r="L7" s="503"/>
    </row>
    <row r="8" spans="1:21" x14ac:dyDescent="0.25">
      <c r="A8" s="504"/>
      <c r="B8" s="507"/>
      <c r="C8" s="507"/>
      <c r="D8" s="507"/>
      <c r="E8" s="507"/>
      <c r="F8" s="507"/>
      <c r="G8" s="507"/>
      <c r="H8" s="507"/>
      <c r="I8" s="507"/>
      <c r="J8" s="507"/>
      <c r="K8" s="507"/>
      <c r="L8" s="506"/>
    </row>
    <row r="9" spans="1:21" ht="16.5" thickBot="1" x14ac:dyDescent="0.3">
      <c r="A9" s="508"/>
      <c r="B9" s="509"/>
      <c r="C9" s="509"/>
      <c r="D9" s="509"/>
      <c r="E9" s="509"/>
      <c r="F9" s="509"/>
      <c r="G9" s="509"/>
      <c r="H9" s="509"/>
      <c r="I9" s="509"/>
      <c r="J9" s="509"/>
      <c r="K9" s="509"/>
      <c r="L9" s="510"/>
    </row>
  </sheetData>
  <mergeCells count="3">
    <mergeCell ref="A1:J4"/>
    <mergeCell ref="A5:U6"/>
    <mergeCell ref="A7:L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E86AE-468F-184F-9A3D-150C03BD2280}">
  <dimension ref="A1:CN200"/>
  <sheetViews>
    <sheetView zoomScale="150" zoomScaleNormal="150" workbookViewId="0">
      <pane xSplit="2" ySplit="3" topLeftCell="D125" activePane="bottomRight" state="frozen"/>
      <selection pane="topRight" activeCell="C1" sqref="C1"/>
      <selection pane="bottomLeft" activeCell="B198" sqref="B198:M199"/>
      <selection pane="bottomRight" activeCell="B198" sqref="B198:M199"/>
    </sheetView>
  </sheetViews>
  <sheetFormatPr defaultColWidth="8.875" defaultRowHeight="15.75" x14ac:dyDescent="0.25"/>
  <cols>
    <col min="1" max="1" width="1.625" style="143" customWidth="1"/>
    <col min="2" max="2" width="5.25" style="159" customWidth="1"/>
    <col min="3" max="9" width="5.75" style="159" customWidth="1"/>
    <col min="10" max="10" width="5.25" style="170" customWidth="1"/>
    <col min="11" max="11" width="5.25" style="159" customWidth="1"/>
    <col min="12" max="13" width="5.25" style="171" customWidth="1"/>
    <col min="14" max="14" width="1.625" style="143" customWidth="1"/>
    <col min="15" max="15" width="5.25" style="159" customWidth="1"/>
    <col min="16" max="22" width="5.75" style="143" customWidth="1"/>
    <col min="23" max="26" width="5.25" style="143" customWidth="1"/>
    <col min="27" max="27" width="1.625" style="143" customWidth="1"/>
    <col min="28" max="28" width="5.25" style="159" customWidth="1"/>
    <col min="29" max="35" width="5.75" style="143" customWidth="1"/>
    <col min="36" max="39" width="5.25" style="143" customWidth="1"/>
    <col min="40" max="40" width="1.625" style="143" customWidth="1"/>
    <col min="41" max="41" width="5.25" style="143" customWidth="1"/>
    <col min="42" max="48" width="5.75" style="143" customWidth="1"/>
    <col min="49" max="52" width="5.25" style="143" customWidth="1"/>
    <col min="53" max="53" width="1.625" style="143" customWidth="1"/>
    <col min="54" max="54" width="5.25" style="143" customWidth="1"/>
    <col min="55" max="61" width="5.75" style="143" customWidth="1"/>
    <col min="62" max="65" width="5.25" style="143" customWidth="1"/>
    <col min="66" max="66" width="1.625" style="143" customWidth="1"/>
    <col min="67" max="67" width="5.25" style="143" customWidth="1"/>
    <col min="68" max="74" width="5.75" style="143" customWidth="1"/>
    <col min="75" max="78" width="5.25" style="143" customWidth="1"/>
    <col min="79" max="79" width="1.625" style="143" customWidth="1"/>
    <col min="80" max="80" width="5.25" style="143" customWidth="1"/>
    <col min="81" max="87" width="5.75" style="143" customWidth="1"/>
    <col min="88" max="91" width="5.25" style="143" customWidth="1"/>
    <col min="92" max="92" width="1.625" style="143" customWidth="1"/>
    <col min="93" max="16384" width="8.875" style="143"/>
  </cols>
  <sheetData>
    <row r="1" spans="1:92" x14ac:dyDescent="0.25">
      <c r="A1" s="142"/>
      <c r="B1" s="514" t="s">
        <v>113</v>
      </c>
      <c r="C1" s="514"/>
      <c r="D1" s="514"/>
      <c r="E1" s="514"/>
      <c r="F1" s="514"/>
      <c r="G1" s="514"/>
      <c r="H1" s="514"/>
      <c r="I1" s="514"/>
      <c r="J1" s="514"/>
      <c r="K1" s="514"/>
      <c r="L1" s="514"/>
      <c r="M1" s="514"/>
      <c r="N1" s="142"/>
      <c r="O1" s="514" t="s">
        <v>113</v>
      </c>
      <c r="P1" s="514"/>
      <c r="Q1" s="514"/>
      <c r="R1" s="514"/>
      <c r="S1" s="514"/>
      <c r="T1" s="514"/>
      <c r="U1" s="514"/>
      <c r="V1" s="514"/>
      <c r="W1" s="514"/>
      <c r="X1" s="514"/>
      <c r="Y1" s="514"/>
      <c r="Z1" s="514"/>
      <c r="AA1" s="142"/>
      <c r="AB1" s="514" t="s">
        <v>113</v>
      </c>
      <c r="AC1" s="514"/>
      <c r="AD1" s="514"/>
      <c r="AE1" s="514"/>
      <c r="AF1" s="514"/>
      <c r="AG1" s="514"/>
      <c r="AH1" s="514"/>
      <c r="AI1" s="514"/>
      <c r="AJ1" s="514"/>
      <c r="AK1" s="514"/>
      <c r="AL1" s="514"/>
      <c r="AM1" s="514"/>
      <c r="AN1" s="142"/>
      <c r="AO1" s="514" t="s">
        <v>113</v>
      </c>
      <c r="AP1" s="514"/>
      <c r="AQ1" s="514"/>
      <c r="AR1" s="514"/>
      <c r="AS1" s="514"/>
      <c r="AT1" s="514"/>
      <c r="AU1" s="514"/>
      <c r="AV1" s="514"/>
      <c r="AW1" s="514"/>
      <c r="AX1" s="514"/>
      <c r="AY1" s="514"/>
      <c r="AZ1" s="514"/>
      <c r="BA1" s="142"/>
      <c r="BB1" s="514" t="s">
        <v>113</v>
      </c>
      <c r="BC1" s="514"/>
      <c r="BD1" s="514"/>
      <c r="BE1" s="514"/>
      <c r="BF1" s="514"/>
      <c r="BG1" s="514"/>
      <c r="BH1" s="514"/>
      <c r="BI1" s="514"/>
      <c r="BJ1" s="514"/>
      <c r="BK1" s="514"/>
      <c r="BL1" s="514"/>
      <c r="BM1" s="514"/>
      <c r="BN1" s="142"/>
      <c r="BO1" s="514" t="s">
        <v>113</v>
      </c>
      <c r="BP1" s="514"/>
      <c r="BQ1" s="514"/>
      <c r="BR1" s="514"/>
      <c r="BS1" s="514"/>
      <c r="BT1" s="514"/>
      <c r="BU1" s="514"/>
      <c r="BV1" s="514"/>
      <c r="BW1" s="514"/>
      <c r="BX1" s="514"/>
      <c r="BY1" s="514"/>
      <c r="BZ1" s="514"/>
      <c r="CA1" s="142"/>
      <c r="CB1" s="514" t="s">
        <v>113</v>
      </c>
      <c r="CC1" s="514"/>
      <c r="CD1" s="514"/>
      <c r="CE1" s="514"/>
      <c r="CF1" s="514"/>
      <c r="CG1" s="514"/>
      <c r="CH1" s="514"/>
      <c r="CI1" s="514"/>
      <c r="CJ1" s="514"/>
      <c r="CK1" s="514"/>
      <c r="CL1" s="514"/>
      <c r="CM1" s="514"/>
      <c r="CN1" s="142"/>
    </row>
    <row r="2" spans="1:92" s="145" customFormat="1" ht="17.100000000000001" customHeight="1" x14ac:dyDescent="0.25">
      <c r="A2" s="144"/>
      <c r="B2" s="515" t="s">
        <v>114</v>
      </c>
      <c r="C2" s="515"/>
      <c r="D2" s="515"/>
      <c r="E2" s="515"/>
      <c r="F2" s="515"/>
      <c r="G2" s="515"/>
      <c r="H2" s="515"/>
      <c r="I2" s="515"/>
      <c r="J2" s="515"/>
      <c r="K2" s="515"/>
      <c r="L2" s="515"/>
      <c r="M2" s="515"/>
      <c r="N2" s="144"/>
      <c r="O2" s="515" t="s">
        <v>115</v>
      </c>
      <c r="P2" s="515"/>
      <c r="Q2" s="515"/>
      <c r="R2" s="515"/>
      <c r="S2" s="515"/>
      <c r="T2" s="515"/>
      <c r="U2" s="515"/>
      <c r="V2" s="515"/>
      <c r="W2" s="515"/>
      <c r="X2" s="515"/>
      <c r="Y2" s="515"/>
      <c r="Z2" s="515"/>
      <c r="AA2" s="144"/>
      <c r="AB2" s="515" t="s">
        <v>116</v>
      </c>
      <c r="AC2" s="515"/>
      <c r="AD2" s="515"/>
      <c r="AE2" s="515"/>
      <c r="AF2" s="515"/>
      <c r="AG2" s="515"/>
      <c r="AH2" s="515"/>
      <c r="AI2" s="515"/>
      <c r="AJ2" s="515"/>
      <c r="AK2" s="515"/>
      <c r="AL2" s="515"/>
      <c r="AM2" s="515"/>
      <c r="AN2" s="144"/>
      <c r="AO2" s="515" t="s">
        <v>117</v>
      </c>
      <c r="AP2" s="515"/>
      <c r="AQ2" s="515"/>
      <c r="AR2" s="515"/>
      <c r="AS2" s="515"/>
      <c r="AT2" s="515"/>
      <c r="AU2" s="515"/>
      <c r="AV2" s="515"/>
      <c r="AW2" s="515"/>
      <c r="AX2" s="515"/>
      <c r="AY2" s="515"/>
      <c r="AZ2" s="515"/>
      <c r="BA2" s="144"/>
      <c r="BB2" s="515" t="s">
        <v>118</v>
      </c>
      <c r="BC2" s="515"/>
      <c r="BD2" s="515"/>
      <c r="BE2" s="515"/>
      <c r="BF2" s="515"/>
      <c r="BG2" s="515"/>
      <c r="BH2" s="515"/>
      <c r="BI2" s="515"/>
      <c r="BJ2" s="515"/>
      <c r="BK2" s="515"/>
      <c r="BL2" s="515"/>
      <c r="BM2" s="515"/>
      <c r="BN2" s="144"/>
      <c r="BO2" s="515" t="s">
        <v>119</v>
      </c>
      <c r="BP2" s="515"/>
      <c r="BQ2" s="515"/>
      <c r="BR2" s="515"/>
      <c r="BS2" s="515"/>
      <c r="BT2" s="515"/>
      <c r="BU2" s="515"/>
      <c r="BV2" s="515"/>
      <c r="BW2" s="515"/>
      <c r="BX2" s="515"/>
      <c r="BY2" s="515"/>
      <c r="BZ2" s="515"/>
      <c r="CA2" s="144"/>
      <c r="CB2" s="515" t="s">
        <v>120</v>
      </c>
      <c r="CC2" s="515"/>
      <c r="CD2" s="515"/>
      <c r="CE2" s="515"/>
      <c r="CF2" s="515"/>
      <c r="CG2" s="515"/>
      <c r="CH2" s="515"/>
      <c r="CI2" s="515"/>
      <c r="CJ2" s="515"/>
      <c r="CK2" s="515"/>
      <c r="CL2" s="515"/>
      <c r="CM2" s="515"/>
      <c r="CN2" s="144"/>
    </row>
    <row r="3" spans="1:92" x14ac:dyDescent="0.25">
      <c r="A3" s="142"/>
      <c r="B3" s="172" t="s">
        <v>0</v>
      </c>
      <c r="C3" s="173" t="s">
        <v>8</v>
      </c>
      <c r="D3" s="173" t="s">
        <v>11</v>
      </c>
      <c r="E3" s="173" t="s">
        <v>9</v>
      </c>
      <c r="F3" s="173" t="s">
        <v>5</v>
      </c>
      <c r="G3" s="174" t="s">
        <v>121</v>
      </c>
      <c r="H3" s="173" t="s">
        <v>122</v>
      </c>
      <c r="I3" s="175" t="s">
        <v>18</v>
      </c>
      <c r="J3" s="176" t="s">
        <v>85</v>
      </c>
      <c r="K3" s="176" t="s">
        <v>123</v>
      </c>
      <c r="L3" s="177" t="s">
        <v>124</v>
      </c>
      <c r="M3" s="177" t="s">
        <v>125</v>
      </c>
      <c r="N3" s="142"/>
      <c r="O3" s="172" t="s">
        <v>0</v>
      </c>
      <c r="P3" s="173" t="s">
        <v>8</v>
      </c>
      <c r="Q3" s="173" t="s">
        <v>11</v>
      </c>
      <c r="R3" s="173" t="s">
        <v>9</v>
      </c>
      <c r="S3" s="173" t="s">
        <v>5</v>
      </c>
      <c r="T3" s="174" t="s">
        <v>121</v>
      </c>
      <c r="U3" s="173" t="s">
        <v>122</v>
      </c>
      <c r="V3" s="175" t="s">
        <v>126</v>
      </c>
      <c r="W3" s="176" t="s">
        <v>85</v>
      </c>
      <c r="X3" s="176" t="s">
        <v>123</v>
      </c>
      <c r="Y3" s="177" t="s">
        <v>124</v>
      </c>
      <c r="Z3" s="177" t="s">
        <v>125</v>
      </c>
      <c r="AA3" s="142"/>
      <c r="AB3" s="172" t="s">
        <v>0</v>
      </c>
      <c r="AC3" s="173" t="s">
        <v>8</v>
      </c>
      <c r="AD3" s="173" t="s">
        <v>11</v>
      </c>
      <c r="AE3" s="173" t="s">
        <v>9</v>
      </c>
      <c r="AF3" s="173" t="s">
        <v>5</v>
      </c>
      <c r="AG3" s="174" t="s">
        <v>121</v>
      </c>
      <c r="AH3" s="173" t="s">
        <v>122</v>
      </c>
      <c r="AI3" s="175" t="s">
        <v>18</v>
      </c>
      <c r="AJ3" s="176" t="s">
        <v>85</v>
      </c>
      <c r="AK3" s="176" t="s">
        <v>123</v>
      </c>
      <c r="AL3" s="177" t="s">
        <v>124</v>
      </c>
      <c r="AM3" s="177" t="s">
        <v>125</v>
      </c>
      <c r="AN3" s="142"/>
      <c r="AO3" s="197" t="s">
        <v>0</v>
      </c>
      <c r="AP3" s="173" t="s">
        <v>8</v>
      </c>
      <c r="AQ3" s="173" t="s">
        <v>11</v>
      </c>
      <c r="AR3" s="173" t="s">
        <v>9</v>
      </c>
      <c r="AS3" s="173" t="s">
        <v>5</v>
      </c>
      <c r="AT3" s="174" t="s">
        <v>121</v>
      </c>
      <c r="AU3" s="173" t="s">
        <v>122</v>
      </c>
      <c r="AV3" s="175" t="s">
        <v>18</v>
      </c>
      <c r="AW3" s="176" t="s">
        <v>85</v>
      </c>
      <c r="AX3" s="176" t="s">
        <v>123</v>
      </c>
      <c r="AY3" s="177" t="s">
        <v>124</v>
      </c>
      <c r="AZ3" s="177" t="s">
        <v>125</v>
      </c>
      <c r="BA3" s="142"/>
      <c r="BB3" s="197" t="s">
        <v>0</v>
      </c>
      <c r="BC3" s="173" t="s">
        <v>8</v>
      </c>
      <c r="BD3" s="173" t="s">
        <v>11</v>
      </c>
      <c r="BE3" s="173" t="s">
        <v>9</v>
      </c>
      <c r="BF3" s="173" t="s">
        <v>5</v>
      </c>
      <c r="BG3" s="174" t="s">
        <v>121</v>
      </c>
      <c r="BH3" s="173" t="s">
        <v>122</v>
      </c>
      <c r="BI3" s="175" t="s">
        <v>18</v>
      </c>
      <c r="BJ3" s="176" t="s">
        <v>85</v>
      </c>
      <c r="BK3" s="176" t="s">
        <v>123</v>
      </c>
      <c r="BL3" s="177" t="s">
        <v>124</v>
      </c>
      <c r="BM3" s="177" t="s">
        <v>125</v>
      </c>
      <c r="BN3" s="142"/>
      <c r="BO3" s="197" t="s">
        <v>0</v>
      </c>
      <c r="BP3" s="173" t="s">
        <v>8</v>
      </c>
      <c r="BQ3" s="173" t="s">
        <v>11</v>
      </c>
      <c r="BR3" s="173" t="s">
        <v>9</v>
      </c>
      <c r="BS3" s="173" t="s">
        <v>5</v>
      </c>
      <c r="BT3" s="174" t="s">
        <v>121</v>
      </c>
      <c r="BU3" s="173" t="s">
        <v>122</v>
      </c>
      <c r="BV3" s="175" t="s">
        <v>18</v>
      </c>
      <c r="BW3" s="176" t="s">
        <v>85</v>
      </c>
      <c r="BX3" s="176" t="s">
        <v>123</v>
      </c>
      <c r="BY3" s="177" t="s">
        <v>124</v>
      </c>
      <c r="BZ3" s="177" t="s">
        <v>125</v>
      </c>
      <c r="CA3" s="142"/>
      <c r="CB3" s="197" t="s">
        <v>0</v>
      </c>
      <c r="CC3" s="173" t="s">
        <v>8</v>
      </c>
      <c r="CD3" s="173" t="s">
        <v>11</v>
      </c>
      <c r="CE3" s="173" t="s">
        <v>9</v>
      </c>
      <c r="CF3" s="173" t="s">
        <v>5</v>
      </c>
      <c r="CG3" s="174" t="s">
        <v>121</v>
      </c>
      <c r="CH3" s="173" t="s">
        <v>122</v>
      </c>
      <c r="CI3" s="175" t="s">
        <v>18</v>
      </c>
      <c r="CJ3" s="176" t="s">
        <v>85</v>
      </c>
      <c r="CK3" s="176" t="s">
        <v>123</v>
      </c>
      <c r="CL3" s="177" t="s">
        <v>124</v>
      </c>
      <c r="CM3" s="177" t="s">
        <v>125</v>
      </c>
      <c r="CN3" s="142"/>
    </row>
    <row r="4" spans="1:92" x14ac:dyDescent="0.25">
      <c r="A4" s="142"/>
      <c r="B4" s="178">
        <v>1876</v>
      </c>
      <c r="C4" s="131">
        <v>0.65</v>
      </c>
      <c r="D4" s="146"/>
      <c r="E4" s="131">
        <v>1.1299999999999999</v>
      </c>
      <c r="F4" s="131">
        <v>0.08</v>
      </c>
      <c r="G4" s="131">
        <v>39.49</v>
      </c>
      <c r="H4" s="131">
        <f t="shared" ref="H4:H67" si="0">G4-C4-D4-E4-F4</f>
        <v>37.630000000000003</v>
      </c>
      <c r="I4" s="147"/>
      <c r="J4" s="133">
        <v>5.9</v>
      </c>
      <c r="K4" s="133">
        <v>1.75</v>
      </c>
      <c r="L4" s="134">
        <v>5.8</v>
      </c>
      <c r="M4" s="134">
        <v>4.0999999999999996</v>
      </c>
      <c r="N4" s="142"/>
      <c r="O4" s="172">
        <v>1876</v>
      </c>
      <c r="P4" s="131">
        <v>0.65</v>
      </c>
      <c r="Q4" s="146"/>
      <c r="R4" s="131">
        <v>1.1299999999999999</v>
      </c>
      <c r="S4" s="131">
        <v>0.08</v>
      </c>
      <c r="T4" s="131">
        <v>39.49</v>
      </c>
      <c r="U4" s="131">
        <f t="shared" ref="U4:U28" si="1">T4-P4-Q4-R4-S4</f>
        <v>37.630000000000003</v>
      </c>
      <c r="V4" s="147"/>
      <c r="W4" s="133">
        <v>5.9</v>
      </c>
      <c r="X4" s="133">
        <v>1.75</v>
      </c>
      <c r="Y4" s="134">
        <v>5.8</v>
      </c>
      <c r="Z4" s="134">
        <v>4.0999999999999996</v>
      </c>
      <c r="AA4" s="142"/>
      <c r="AB4" s="178">
        <v>1901</v>
      </c>
      <c r="AC4" s="131">
        <v>2.46</v>
      </c>
      <c r="AD4" s="131">
        <v>0.39</v>
      </c>
      <c r="AE4" s="131">
        <v>3.15</v>
      </c>
      <c r="AF4" s="131">
        <v>0.21</v>
      </c>
      <c r="AG4" s="131">
        <v>37.65</v>
      </c>
      <c r="AH4" s="131">
        <f t="shared" ref="AH4:AH67" si="2">AG4-AC4-AD4-AE4-AF4</f>
        <v>31.439999999999998</v>
      </c>
      <c r="AI4" s="132">
        <v>0.35199999999999998</v>
      </c>
      <c r="AJ4" s="133">
        <v>4.99</v>
      </c>
      <c r="AK4" s="133">
        <v>1.28</v>
      </c>
      <c r="AL4" s="134">
        <v>2.2000000000000002</v>
      </c>
      <c r="AM4" s="134">
        <v>1.1000000000000001</v>
      </c>
      <c r="AN4" s="142"/>
      <c r="AO4" s="198">
        <v>1901</v>
      </c>
      <c r="AP4" s="131">
        <v>2.46</v>
      </c>
      <c r="AQ4" s="131">
        <v>0.39</v>
      </c>
      <c r="AR4" s="131">
        <v>3.15</v>
      </c>
      <c r="AS4" s="131">
        <v>0.21</v>
      </c>
      <c r="AT4" s="131">
        <v>37.65</v>
      </c>
      <c r="AU4" s="131">
        <f t="shared" ref="AU4:AU51" si="3">AT4-AP4-AQ4-AR4-AS4</f>
        <v>31.439999999999998</v>
      </c>
      <c r="AV4" s="132">
        <v>0.35199999999999998</v>
      </c>
      <c r="AW4" s="133">
        <v>4.99</v>
      </c>
      <c r="AX4" s="133">
        <v>1.28</v>
      </c>
      <c r="AY4" s="134">
        <v>2.2000000000000002</v>
      </c>
      <c r="AZ4" s="134">
        <v>1.1000000000000001</v>
      </c>
      <c r="BA4" s="142"/>
      <c r="BB4" s="198">
        <v>1954</v>
      </c>
      <c r="BC4" s="131">
        <v>3.65</v>
      </c>
      <c r="BD4" s="131">
        <v>0.18</v>
      </c>
      <c r="BE4" s="131">
        <v>4.13</v>
      </c>
      <c r="BF4" s="131">
        <v>0.78</v>
      </c>
      <c r="BG4" s="131">
        <v>38.65</v>
      </c>
      <c r="BH4" s="131">
        <f t="shared" ref="BH4:BH67" si="4">BG4-BC4-BD4-BE4-BF4</f>
        <v>29.91</v>
      </c>
      <c r="BI4" s="132">
        <v>0.27500000000000002</v>
      </c>
      <c r="BJ4" s="133">
        <v>4.38</v>
      </c>
      <c r="BK4" s="133">
        <v>1.1299999999999999</v>
      </c>
      <c r="BL4" s="134">
        <v>2.1</v>
      </c>
      <c r="BM4" s="134">
        <v>0.4</v>
      </c>
      <c r="BN4" s="142"/>
      <c r="BO4" s="198">
        <v>1954</v>
      </c>
      <c r="BP4" s="131">
        <v>3.65</v>
      </c>
      <c r="BQ4" s="131">
        <v>0.18</v>
      </c>
      <c r="BR4" s="131">
        <v>4.13</v>
      </c>
      <c r="BS4" s="131">
        <v>0.78</v>
      </c>
      <c r="BT4" s="131">
        <v>38.65</v>
      </c>
      <c r="BU4" s="131">
        <f t="shared" ref="BU4:BU47" si="5">BT4-BP4-BQ4-BR4-BS4</f>
        <v>29.91</v>
      </c>
      <c r="BV4" s="132">
        <v>0.27500000000000002</v>
      </c>
      <c r="BW4" s="133">
        <v>4.38</v>
      </c>
      <c r="BX4" s="133">
        <v>1.1299999999999999</v>
      </c>
      <c r="BY4" s="134">
        <v>2.1</v>
      </c>
      <c r="BZ4" s="134">
        <v>0.4</v>
      </c>
      <c r="CA4" s="142"/>
      <c r="CB4" s="197">
        <v>1998</v>
      </c>
      <c r="CC4" s="135">
        <v>3.38</v>
      </c>
      <c r="CD4" s="135">
        <v>0.33</v>
      </c>
      <c r="CE4" s="135">
        <v>6.56</v>
      </c>
      <c r="CF4" s="135">
        <v>1.04</v>
      </c>
      <c r="CG4" s="135">
        <v>38.71</v>
      </c>
      <c r="CH4" s="131">
        <f t="shared" ref="CH4:CH27" si="6">CG4-CC4-CD4-CE4-CF4</f>
        <v>27.400000000000002</v>
      </c>
      <c r="CI4" s="136">
        <v>0.29899999999999999</v>
      </c>
      <c r="CJ4" s="137">
        <v>4.79</v>
      </c>
      <c r="CK4" s="137">
        <v>1.94</v>
      </c>
      <c r="CL4" s="138">
        <v>2.2000000000000002</v>
      </c>
      <c r="CM4" s="138">
        <v>0.5</v>
      </c>
      <c r="CN4" s="142"/>
    </row>
    <row r="5" spans="1:92" x14ac:dyDescent="0.25">
      <c r="A5" s="142"/>
      <c r="B5" s="178">
        <v>1877</v>
      </c>
      <c r="C5" s="131">
        <v>0.96</v>
      </c>
      <c r="D5" s="146"/>
      <c r="E5" s="131">
        <v>2.02</v>
      </c>
      <c r="F5" s="131">
        <v>7.0000000000000007E-2</v>
      </c>
      <c r="G5" s="131">
        <v>38.909999999999997</v>
      </c>
      <c r="H5" s="131">
        <f t="shared" si="0"/>
        <v>35.859999999999992</v>
      </c>
      <c r="I5" s="147"/>
      <c r="J5" s="133">
        <v>5.67</v>
      </c>
      <c r="K5" s="133">
        <v>2.1</v>
      </c>
      <c r="L5" s="134">
        <v>2.2000000000000002</v>
      </c>
      <c r="M5" s="134">
        <v>2.4</v>
      </c>
      <c r="N5" s="142"/>
      <c r="O5" s="172">
        <v>1877</v>
      </c>
      <c r="P5" s="131">
        <v>0.96</v>
      </c>
      <c r="Q5" s="146"/>
      <c r="R5" s="131">
        <v>2.02</v>
      </c>
      <c r="S5" s="131">
        <v>7.0000000000000007E-2</v>
      </c>
      <c r="T5" s="131">
        <v>38.909999999999997</v>
      </c>
      <c r="U5" s="131">
        <f t="shared" si="1"/>
        <v>35.859999999999992</v>
      </c>
      <c r="V5" s="147"/>
      <c r="W5" s="133">
        <v>5.67</v>
      </c>
      <c r="X5" s="133">
        <v>2.1</v>
      </c>
      <c r="Y5" s="134">
        <v>2.2000000000000002</v>
      </c>
      <c r="Z5" s="134">
        <v>2.4</v>
      </c>
      <c r="AA5" s="142"/>
      <c r="AB5" s="178">
        <v>1902</v>
      </c>
      <c r="AC5" s="131">
        <v>2.44</v>
      </c>
      <c r="AD5" s="131">
        <v>0.35</v>
      </c>
      <c r="AE5" s="131">
        <v>2.98</v>
      </c>
      <c r="AF5" s="131">
        <v>0.16</v>
      </c>
      <c r="AG5" s="131">
        <v>37.020000000000003</v>
      </c>
      <c r="AH5" s="131">
        <f t="shared" si="2"/>
        <v>31.090000000000003</v>
      </c>
      <c r="AI5" s="132">
        <v>0.33900000000000002</v>
      </c>
      <c r="AJ5" s="133">
        <v>4.4400000000000004</v>
      </c>
      <c r="AK5" s="133">
        <v>1.22</v>
      </c>
      <c r="AL5" s="134">
        <v>2.8</v>
      </c>
      <c r="AM5" s="134">
        <v>0.8</v>
      </c>
      <c r="AN5" s="142"/>
      <c r="AO5" s="198">
        <v>1902</v>
      </c>
      <c r="AP5" s="131">
        <v>2.44</v>
      </c>
      <c r="AQ5" s="131">
        <v>0.35</v>
      </c>
      <c r="AR5" s="131">
        <v>2.98</v>
      </c>
      <c r="AS5" s="131">
        <v>0.16</v>
      </c>
      <c r="AT5" s="131">
        <v>37.020000000000003</v>
      </c>
      <c r="AU5" s="131">
        <f t="shared" si="3"/>
        <v>31.090000000000003</v>
      </c>
      <c r="AV5" s="132">
        <v>0.33900000000000002</v>
      </c>
      <c r="AW5" s="133">
        <v>4.4400000000000004</v>
      </c>
      <c r="AX5" s="133">
        <v>1.22</v>
      </c>
      <c r="AY5" s="134">
        <v>2.8</v>
      </c>
      <c r="AZ5" s="134">
        <v>0.8</v>
      </c>
      <c r="BA5" s="142"/>
      <c r="BB5" s="198">
        <v>1955</v>
      </c>
      <c r="BC5" s="131">
        <v>3.67</v>
      </c>
      <c r="BD5" s="131">
        <v>0.21</v>
      </c>
      <c r="BE5" s="131">
        <v>4.3899999999999997</v>
      </c>
      <c r="BF5" s="131">
        <v>0.9</v>
      </c>
      <c r="BG5" s="131">
        <v>38.5</v>
      </c>
      <c r="BH5" s="131">
        <f t="shared" si="4"/>
        <v>29.33</v>
      </c>
      <c r="BI5" s="132">
        <v>0.27200000000000002</v>
      </c>
      <c r="BJ5" s="133">
        <v>4.49</v>
      </c>
      <c r="BK5" s="133">
        <v>1.2</v>
      </c>
      <c r="BL5" s="134">
        <v>2.1</v>
      </c>
      <c r="BM5" s="134">
        <v>0.4</v>
      </c>
      <c r="BN5" s="142"/>
      <c r="BO5" s="198">
        <v>1955</v>
      </c>
      <c r="BP5" s="131">
        <v>3.67</v>
      </c>
      <c r="BQ5" s="131">
        <v>0.21</v>
      </c>
      <c r="BR5" s="131">
        <v>4.3899999999999997</v>
      </c>
      <c r="BS5" s="131">
        <v>0.9</v>
      </c>
      <c r="BT5" s="131">
        <v>38.5</v>
      </c>
      <c r="BU5" s="131">
        <f t="shared" si="5"/>
        <v>29.33</v>
      </c>
      <c r="BV5" s="132">
        <v>0.27200000000000002</v>
      </c>
      <c r="BW5" s="133">
        <v>4.49</v>
      </c>
      <c r="BX5" s="133">
        <v>1.2</v>
      </c>
      <c r="BY5" s="134">
        <v>2.1</v>
      </c>
      <c r="BZ5" s="134">
        <v>0.4</v>
      </c>
      <c r="CA5" s="142"/>
      <c r="CB5" s="197">
        <v>1999</v>
      </c>
      <c r="CC5" s="135">
        <v>3.68</v>
      </c>
      <c r="CD5" s="135">
        <v>0.33</v>
      </c>
      <c r="CE5" s="135">
        <v>6.41</v>
      </c>
      <c r="CF5" s="135">
        <v>1.1399999999999999</v>
      </c>
      <c r="CG5" s="135">
        <v>39.06</v>
      </c>
      <c r="CH5" s="131">
        <f t="shared" si="6"/>
        <v>27.500000000000004</v>
      </c>
      <c r="CI5" s="136">
        <v>0.30199999999999999</v>
      </c>
      <c r="CJ5" s="137">
        <v>5.08</v>
      </c>
      <c r="CK5" s="137">
        <v>1.74</v>
      </c>
      <c r="CL5" s="138">
        <v>1.9</v>
      </c>
      <c r="CM5" s="138">
        <v>0.6</v>
      </c>
      <c r="CN5" s="142"/>
    </row>
    <row r="6" spans="1:92" x14ac:dyDescent="0.25">
      <c r="A6" s="142"/>
      <c r="B6" s="178">
        <v>1878</v>
      </c>
      <c r="C6" s="131">
        <v>0.99</v>
      </c>
      <c r="D6" s="146"/>
      <c r="E6" s="131">
        <v>2.94</v>
      </c>
      <c r="F6" s="131">
        <v>0.06</v>
      </c>
      <c r="G6" s="131">
        <v>38.090000000000003</v>
      </c>
      <c r="H6" s="131">
        <f t="shared" si="0"/>
        <v>34.1</v>
      </c>
      <c r="I6" s="147"/>
      <c r="J6" s="133">
        <v>5.17</v>
      </c>
      <c r="K6" s="133">
        <v>2.97</v>
      </c>
      <c r="L6" s="134">
        <v>1.9</v>
      </c>
      <c r="M6" s="134">
        <v>2.4</v>
      </c>
      <c r="N6" s="142"/>
      <c r="O6" s="172">
        <v>1878</v>
      </c>
      <c r="P6" s="131">
        <v>0.99</v>
      </c>
      <c r="Q6" s="146"/>
      <c r="R6" s="131">
        <v>2.94</v>
      </c>
      <c r="S6" s="131">
        <v>0.06</v>
      </c>
      <c r="T6" s="131">
        <v>38.090000000000003</v>
      </c>
      <c r="U6" s="131">
        <f t="shared" si="1"/>
        <v>34.1</v>
      </c>
      <c r="V6" s="147"/>
      <c r="W6" s="133">
        <v>5.17</v>
      </c>
      <c r="X6" s="133">
        <v>2.97</v>
      </c>
      <c r="Y6" s="134">
        <v>1.9</v>
      </c>
      <c r="Z6" s="134">
        <v>2.4</v>
      </c>
      <c r="AA6" s="142"/>
      <c r="AB6" s="178">
        <v>1903</v>
      </c>
      <c r="AC6" s="131">
        <v>2.44</v>
      </c>
      <c r="AD6" s="131">
        <v>0.34</v>
      </c>
      <c r="AE6" s="131">
        <v>3.58</v>
      </c>
      <c r="AF6" s="131">
        <v>0.15</v>
      </c>
      <c r="AG6" s="131">
        <v>36.64</v>
      </c>
      <c r="AH6" s="131">
        <f t="shared" si="2"/>
        <v>30.130000000000003</v>
      </c>
      <c r="AI6" s="132">
        <v>0.32</v>
      </c>
      <c r="AJ6" s="133">
        <v>4.4400000000000004</v>
      </c>
      <c r="AK6" s="133">
        <v>1.46</v>
      </c>
      <c r="AL6" s="134">
        <v>2.5</v>
      </c>
      <c r="AM6" s="134">
        <v>1</v>
      </c>
      <c r="AN6" s="142"/>
      <c r="AO6" s="198">
        <v>1903</v>
      </c>
      <c r="AP6" s="131">
        <v>2.44</v>
      </c>
      <c r="AQ6" s="131">
        <v>0.34</v>
      </c>
      <c r="AR6" s="131">
        <v>3.58</v>
      </c>
      <c r="AS6" s="131">
        <v>0.15</v>
      </c>
      <c r="AT6" s="131">
        <v>36.64</v>
      </c>
      <c r="AU6" s="131">
        <f t="shared" si="3"/>
        <v>30.130000000000003</v>
      </c>
      <c r="AV6" s="132">
        <v>0.32</v>
      </c>
      <c r="AW6" s="133">
        <v>4.4400000000000004</v>
      </c>
      <c r="AX6" s="133">
        <v>1.46</v>
      </c>
      <c r="AY6" s="134">
        <v>2.5</v>
      </c>
      <c r="AZ6" s="134">
        <v>1</v>
      </c>
      <c r="BA6" s="142"/>
      <c r="BB6" s="198">
        <v>1956</v>
      </c>
      <c r="BC6" s="131">
        <v>3.63</v>
      </c>
      <c r="BD6" s="131">
        <v>0.19</v>
      </c>
      <c r="BE6" s="131">
        <v>4.6399999999999997</v>
      </c>
      <c r="BF6" s="131">
        <v>0.93</v>
      </c>
      <c r="BG6" s="131">
        <v>38.43</v>
      </c>
      <c r="BH6" s="131">
        <f t="shared" si="4"/>
        <v>29.04</v>
      </c>
      <c r="BI6" s="132">
        <v>0.27400000000000002</v>
      </c>
      <c r="BJ6" s="133">
        <v>4.45</v>
      </c>
      <c r="BK6" s="133">
        <v>1.28</v>
      </c>
      <c r="BL6" s="134">
        <v>2.1</v>
      </c>
      <c r="BM6" s="134">
        <v>0.4</v>
      </c>
      <c r="BN6" s="142"/>
      <c r="BO6" s="198">
        <v>1956</v>
      </c>
      <c r="BP6" s="131">
        <v>3.63</v>
      </c>
      <c r="BQ6" s="131">
        <v>0.19</v>
      </c>
      <c r="BR6" s="131">
        <v>4.6399999999999997</v>
      </c>
      <c r="BS6" s="131">
        <v>0.93</v>
      </c>
      <c r="BT6" s="131">
        <v>38.43</v>
      </c>
      <c r="BU6" s="131">
        <f t="shared" si="5"/>
        <v>29.04</v>
      </c>
      <c r="BV6" s="132">
        <v>0.27400000000000002</v>
      </c>
      <c r="BW6" s="133">
        <v>4.45</v>
      </c>
      <c r="BX6" s="133">
        <v>1.28</v>
      </c>
      <c r="BY6" s="134">
        <v>2.1</v>
      </c>
      <c r="BZ6" s="134">
        <v>0.4</v>
      </c>
      <c r="CA6" s="142"/>
      <c r="CB6" s="197">
        <v>2000</v>
      </c>
      <c r="CC6" s="135">
        <v>3.75</v>
      </c>
      <c r="CD6" s="135">
        <v>0.32</v>
      </c>
      <c r="CE6" s="135">
        <v>6.45</v>
      </c>
      <c r="CF6" s="135">
        <v>1.17</v>
      </c>
      <c r="CG6" s="135">
        <v>39.159999999999997</v>
      </c>
      <c r="CH6" s="131">
        <f t="shared" si="6"/>
        <v>27.47</v>
      </c>
      <c r="CI6" s="136">
        <v>0.3</v>
      </c>
      <c r="CJ6" s="137">
        <v>5.14</v>
      </c>
      <c r="CK6" s="137">
        <v>1.72</v>
      </c>
      <c r="CL6" s="138">
        <v>1.6</v>
      </c>
      <c r="CM6" s="138">
        <v>0.4</v>
      </c>
      <c r="CN6" s="142"/>
    </row>
    <row r="7" spans="1:92" x14ac:dyDescent="0.25">
      <c r="A7" s="142"/>
      <c r="B7" s="178">
        <v>1879</v>
      </c>
      <c r="C7" s="131">
        <v>0.79</v>
      </c>
      <c r="D7" s="146"/>
      <c r="E7" s="131">
        <v>2.87</v>
      </c>
      <c r="F7" s="131">
        <v>0.09</v>
      </c>
      <c r="G7" s="131">
        <v>38.42</v>
      </c>
      <c r="H7" s="131">
        <f t="shared" si="0"/>
        <v>34.67</v>
      </c>
      <c r="I7" s="147"/>
      <c r="J7" s="133">
        <v>5.31</v>
      </c>
      <c r="K7" s="133">
        <v>3.63</v>
      </c>
      <c r="L7" s="134">
        <v>3.3</v>
      </c>
      <c r="M7" s="134">
        <v>1.8</v>
      </c>
      <c r="N7" s="142"/>
      <c r="O7" s="172">
        <v>1879</v>
      </c>
      <c r="P7" s="131">
        <v>0.79</v>
      </c>
      <c r="Q7" s="146"/>
      <c r="R7" s="131">
        <v>2.87</v>
      </c>
      <c r="S7" s="131">
        <v>0.09</v>
      </c>
      <c r="T7" s="131">
        <v>38.42</v>
      </c>
      <c r="U7" s="131">
        <f t="shared" si="1"/>
        <v>34.67</v>
      </c>
      <c r="V7" s="147"/>
      <c r="W7" s="133">
        <v>5.31</v>
      </c>
      <c r="X7" s="133">
        <v>3.63</v>
      </c>
      <c r="Y7" s="134">
        <v>3.3</v>
      </c>
      <c r="Z7" s="134">
        <v>1.8</v>
      </c>
      <c r="AA7" s="142"/>
      <c r="AB7" s="178">
        <v>1904</v>
      </c>
      <c r="AC7" s="131">
        <v>2.2999999999999998</v>
      </c>
      <c r="AD7" s="131">
        <v>0.32</v>
      </c>
      <c r="AE7" s="131">
        <v>3.73</v>
      </c>
      <c r="AF7" s="131">
        <v>0.13</v>
      </c>
      <c r="AG7" s="131">
        <v>36.07</v>
      </c>
      <c r="AH7" s="131">
        <f t="shared" si="2"/>
        <v>29.590000000000003</v>
      </c>
      <c r="AI7" s="132">
        <v>0.29699999999999999</v>
      </c>
      <c r="AJ7" s="133">
        <v>3.73</v>
      </c>
      <c r="AK7" s="133">
        <v>1.62</v>
      </c>
      <c r="AL7" s="134">
        <v>1.9</v>
      </c>
      <c r="AM7" s="134">
        <v>1.1000000000000001</v>
      </c>
      <c r="AN7" s="142"/>
      <c r="AO7" s="198">
        <v>1904</v>
      </c>
      <c r="AP7" s="131">
        <v>2.2999999999999998</v>
      </c>
      <c r="AQ7" s="131">
        <v>0.32</v>
      </c>
      <c r="AR7" s="131">
        <v>3.73</v>
      </c>
      <c r="AS7" s="131">
        <v>0.13</v>
      </c>
      <c r="AT7" s="131">
        <v>36.07</v>
      </c>
      <c r="AU7" s="131">
        <f t="shared" si="3"/>
        <v>29.590000000000003</v>
      </c>
      <c r="AV7" s="132">
        <v>0.29699999999999999</v>
      </c>
      <c r="AW7" s="133">
        <v>3.73</v>
      </c>
      <c r="AX7" s="133">
        <v>1.62</v>
      </c>
      <c r="AY7" s="134">
        <v>1.9</v>
      </c>
      <c r="AZ7" s="134">
        <v>1.1000000000000001</v>
      </c>
      <c r="BA7" s="142"/>
      <c r="BB7" s="198">
        <v>1957</v>
      </c>
      <c r="BC7" s="131">
        <v>3.31</v>
      </c>
      <c r="BD7" s="131">
        <v>0.21</v>
      </c>
      <c r="BE7" s="131">
        <v>4.84</v>
      </c>
      <c r="BF7" s="131">
        <v>0.89</v>
      </c>
      <c r="BG7" s="131">
        <v>38.619999999999997</v>
      </c>
      <c r="BH7" s="131">
        <f t="shared" si="4"/>
        <v>29.369999999999994</v>
      </c>
      <c r="BI7" s="132">
        <v>0.27500000000000002</v>
      </c>
      <c r="BJ7" s="133">
        <v>4.3099999999999996</v>
      </c>
      <c r="BK7" s="133">
        <v>1.46</v>
      </c>
      <c r="BL7" s="134">
        <v>1.3</v>
      </c>
      <c r="BM7" s="134">
        <v>0.4</v>
      </c>
      <c r="BN7" s="142"/>
      <c r="BO7" s="198">
        <v>1957</v>
      </c>
      <c r="BP7" s="131">
        <v>3.31</v>
      </c>
      <c r="BQ7" s="131">
        <v>0.21</v>
      </c>
      <c r="BR7" s="131">
        <v>4.84</v>
      </c>
      <c r="BS7" s="131">
        <v>0.89</v>
      </c>
      <c r="BT7" s="131">
        <v>38.619999999999997</v>
      </c>
      <c r="BU7" s="131">
        <f t="shared" si="5"/>
        <v>29.369999999999994</v>
      </c>
      <c r="BV7" s="132">
        <v>0.27500000000000002</v>
      </c>
      <c r="BW7" s="133">
        <v>4.3099999999999996</v>
      </c>
      <c r="BX7" s="133">
        <v>1.46</v>
      </c>
      <c r="BY7" s="134">
        <v>1.3</v>
      </c>
      <c r="BZ7" s="134">
        <v>0.4</v>
      </c>
      <c r="CA7" s="142"/>
      <c r="CB7" s="197">
        <v>2001</v>
      </c>
      <c r="CC7" s="135">
        <v>3.25</v>
      </c>
      <c r="CD7" s="135">
        <v>0.39</v>
      </c>
      <c r="CE7" s="135">
        <v>6.67</v>
      </c>
      <c r="CF7" s="135">
        <v>1.1200000000000001</v>
      </c>
      <c r="CG7" s="135">
        <v>38.49</v>
      </c>
      <c r="CH7" s="131">
        <f t="shared" si="6"/>
        <v>27.06</v>
      </c>
      <c r="CI7" s="136">
        <v>0.29599999999999999</v>
      </c>
      <c r="CJ7" s="137">
        <v>4.78</v>
      </c>
      <c r="CK7" s="137">
        <v>2.0499999999999998</v>
      </c>
      <c r="CL7" s="138">
        <v>1.7</v>
      </c>
      <c r="CM7" s="138">
        <v>0.4</v>
      </c>
      <c r="CN7" s="142"/>
    </row>
    <row r="8" spans="1:92" x14ac:dyDescent="0.25">
      <c r="A8" s="142"/>
      <c r="B8" s="178">
        <v>1880</v>
      </c>
      <c r="C8" s="131">
        <v>1.0900000000000001</v>
      </c>
      <c r="D8" s="146"/>
      <c r="E8" s="131">
        <v>2.92</v>
      </c>
      <c r="F8" s="131">
        <v>0.09</v>
      </c>
      <c r="G8" s="131">
        <v>36.83</v>
      </c>
      <c r="H8" s="131">
        <f t="shared" si="0"/>
        <v>32.72999999999999</v>
      </c>
      <c r="I8" s="147"/>
      <c r="J8" s="133">
        <v>4.6900000000000004</v>
      </c>
      <c r="K8" s="133">
        <v>2.69</v>
      </c>
      <c r="L8" s="134">
        <v>2.7</v>
      </c>
      <c r="M8" s="134">
        <v>1.5</v>
      </c>
      <c r="N8" s="142"/>
      <c r="O8" s="172">
        <v>1880</v>
      </c>
      <c r="P8" s="131">
        <v>1.0900000000000001</v>
      </c>
      <c r="Q8" s="146"/>
      <c r="R8" s="131">
        <v>2.92</v>
      </c>
      <c r="S8" s="131">
        <v>0.09</v>
      </c>
      <c r="T8" s="131">
        <v>36.83</v>
      </c>
      <c r="U8" s="131">
        <f t="shared" si="1"/>
        <v>32.72999999999999</v>
      </c>
      <c r="V8" s="147"/>
      <c r="W8" s="133">
        <v>4.6900000000000004</v>
      </c>
      <c r="X8" s="133">
        <v>2.69</v>
      </c>
      <c r="Y8" s="134">
        <v>2.7</v>
      </c>
      <c r="Z8" s="134">
        <v>1.5</v>
      </c>
      <c r="AA8" s="142"/>
      <c r="AB8" s="178">
        <v>1905</v>
      </c>
      <c r="AC8" s="131">
        <v>2.54</v>
      </c>
      <c r="AD8" s="131">
        <v>0.34</v>
      </c>
      <c r="AE8" s="131">
        <v>3.87</v>
      </c>
      <c r="AF8" s="131">
        <v>0.14000000000000001</v>
      </c>
      <c r="AG8" s="131">
        <v>35.96</v>
      </c>
      <c r="AH8" s="131">
        <f t="shared" si="2"/>
        <v>29.069999999999997</v>
      </c>
      <c r="AI8" s="132">
        <v>0.315</v>
      </c>
      <c r="AJ8" s="133">
        <v>3.9</v>
      </c>
      <c r="AK8" s="133">
        <v>1.53</v>
      </c>
      <c r="AL8" s="134">
        <v>2</v>
      </c>
      <c r="AM8" s="134">
        <v>1.2</v>
      </c>
      <c r="AN8" s="142"/>
      <c r="AO8" s="198">
        <v>1905</v>
      </c>
      <c r="AP8" s="131">
        <v>2.54</v>
      </c>
      <c r="AQ8" s="131">
        <v>0.34</v>
      </c>
      <c r="AR8" s="131">
        <v>3.87</v>
      </c>
      <c r="AS8" s="131">
        <v>0.14000000000000001</v>
      </c>
      <c r="AT8" s="131">
        <v>35.96</v>
      </c>
      <c r="AU8" s="131">
        <f t="shared" si="3"/>
        <v>29.069999999999997</v>
      </c>
      <c r="AV8" s="132">
        <v>0.315</v>
      </c>
      <c r="AW8" s="133">
        <v>3.9</v>
      </c>
      <c r="AX8" s="133">
        <v>1.53</v>
      </c>
      <c r="AY8" s="134">
        <v>2</v>
      </c>
      <c r="AZ8" s="134">
        <v>1.2</v>
      </c>
      <c r="BA8" s="142"/>
      <c r="BB8" s="198">
        <v>1958</v>
      </c>
      <c r="BC8" s="131">
        <v>3.29</v>
      </c>
      <c r="BD8" s="131">
        <v>0.2</v>
      </c>
      <c r="BE8" s="131">
        <v>4.95</v>
      </c>
      <c r="BF8" s="131">
        <v>0.91</v>
      </c>
      <c r="BG8" s="131">
        <v>38.119999999999997</v>
      </c>
      <c r="BH8" s="131">
        <f t="shared" si="4"/>
        <v>28.769999999999996</v>
      </c>
      <c r="BI8" s="132">
        <v>0.27700000000000002</v>
      </c>
      <c r="BJ8" s="133">
        <v>4.28</v>
      </c>
      <c r="BK8" s="133">
        <v>1.5</v>
      </c>
      <c r="BL8" s="134">
        <v>1.5</v>
      </c>
      <c r="BM8" s="134">
        <v>0.3</v>
      </c>
      <c r="BN8" s="142"/>
      <c r="BO8" s="198">
        <v>1958</v>
      </c>
      <c r="BP8" s="131">
        <v>3.29</v>
      </c>
      <c r="BQ8" s="131">
        <v>0.2</v>
      </c>
      <c r="BR8" s="131">
        <v>4.95</v>
      </c>
      <c r="BS8" s="131">
        <v>0.91</v>
      </c>
      <c r="BT8" s="131">
        <v>38.119999999999997</v>
      </c>
      <c r="BU8" s="131">
        <f t="shared" si="5"/>
        <v>28.769999999999996</v>
      </c>
      <c r="BV8" s="132">
        <v>0.27700000000000002</v>
      </c>
      <c r="BW8" s="133">
        <v>4.28</v>
      </c>
      <c r="BX8" s="133">
        <v>1.5</v>
      </c>
      <c r="BY8" s="134">
        <v>1.5</v>
      </c>
      <c r="BZ8" s="134">
        <v>0.3</v>
      </c>
      <c r="CA8" s="142"/>
      <c r="CB8" s="197">
        <v>2002</v>
      </c>
      <c r="CC8" s="135">
        <v>3.35</v>
      </c>
      <c r="CD8" s="135">
        <v>0.36</v>
      </c>
      <c r="CE8" s="135">
        <v>6.47</v>
      </c>
      <c r="CF8" s="135">
        <v>1.04</v>
      </c>
      <c r="CG8" s="135">
        <v>38.46</v>
      </c>
      <c r="CH8" s="131">
        <f t="shared" si="6"/>
        <v>27.240000000000002</v>
      </c>
      <c r="CI8" s="136">
        <v>0.29299999999999998</v>
      </c>
      <c r="CJ8" s="137">
        <v>4.62</v>
      </c>
      <c r="CK8" s="137">
        <v>1.93</v>
      </c>
      <c r="CL8" s="138">
        <v>2</v>
      </c>
      <c r="CM8" s="138">
        <v>0.4</v>
      </c>
      <c r="CN8" s="142"/>
    </row>
    <row r="9" spans="1:92" x14ac:dyDescent="0.25">
      <c r="A9" s="142"/>
      <c r="B9" s="178">
        <v>1881</v>
      </c>
      <c r="C9" s="131">
        <v>1.54</v>
      </c>
      <c r="D9" s="146"/>
      <c r="E9" s="131">
        <v>2.65</v>
      </c>
      <c r="F9" s="131">
        <v>0.11</v>
      </c>
      <c r="G9" s="131">
        <v>37.81</v>
      </c>
      <c r="H9" s="131">
        <f t="shared" si="0"/>
        <v>33.510000000000005</v>
      </c>
      <c r="I9" s="147"/>
      <c r="J9" s="133">
        <v>5.0999999999999996</v>
      </c>
      <c r="K9" s="133">
        <v>1.72</v>
      </c>
      <c r="L9" s="134">
        <v>2.2999999999999998</v>
      </c>
      <c r="M9" s="134">
        <v>1.2</v>
      </c>
      <c r="N9" s="142"/>
      <c r="O9" s="172">
        <v>1881</v>
      </c>
      <c r="P9" s="131">
        <v>1.54</v>
      </c>
      <c r="Q9" s="146"/>
      <c r="R9" s="131">
        <v>2.65</v>
      </c>
      <c r="S9" s="131">
        <v>0.11</v>
      </c>
      <c r="T9" s="131">
        <v>37.81</v>
      </c>
      <c r="U9" s="131">
        <f t="shared" si="1"/>
        <v>33.510000000000005</v>
      </c>
      <c r="V9" s="147"/>
      <c r="W9" s="133">
        <v>5.0999999999999996</v>
      </c>
      <c r="X9" s="133">
        <v>1.72</v>
      </c>
      <c r="Y9" s="134">
        <v>2.2999999999999998</v>
      </c>
      <c r="Z9" s="134">
        <v>1.2</v>
      </c>
      <c r="AA9" s="142"/>
      <c r="AB9" s="178">
        <v>1906</v>
      </c>
      <c r="AC9" s="131">
        <v>2.5499999999999998</v>
      </c>
      <c r="AD9" s="131">
        <v>0.31</v>
      </c>
      <c r="AE9" s="131">
        <v>3.71</v>
      </c>
      <c r="AF9" s="131">
        <v>0.11</v>
      </c>
      <c r="AG9" s="131">
        <v>35.5</v>
      </c>
      <c r="AH9" s="131">
        <f t="shared" si="2"/>
        <v>28.82</v>
      </c>
      <c r="AI9" s="132">
        <v>0.316</v>
      </c>
      <c r="AJ9" s="133">
        <v>3.62</v>
      </c>
      <c r="AK9" s="133">
        <v>1.45</v>
      </c>
      <c r="AL9" s="134">
        <v>1.9</v>
      </c>
      <c r="AM9" s="134">
        <v>0.8</v>
      </c>
      <c r="AN9" s="142"/>
      <c r="AO9" s="198">
        <v>1906</v>
      </c>
      <c r="AP9" s="131">
        <v>2.5499999999999998</v>
      </c>
      <c r="AQ9" s="131">
        <v>0.31</v>
      </c>
      <c r="AR9" s="131">
        <v>3.71</v>
      </c>
      <c r="AS9" s="131">
        <v>0.11</v>
      </c>
      <c r="AT9" s="131">
        <v>35.5</v>
      </c>
      <c r="AU9" s="131">
        <f t="shared" si="3"/>
        <v>28.82</v>
      </c>
      <c r="AV9" s="132">
        <v>0.316</v>
      </c>
      <c r="AW9" s="133">
        <v>3.62</v>
      </c>
      <c r="AX9" s="133">
        <v>1.45</v>
      </c>
      <c r="AY9" s="134">
        <v>1.9</v>
      </c>
      <c r="AZ9" s="134">
        <v>0.8</v>
      </c>
      <c r="BA9" s="142"/>
      <c r="BB9" s="198">
        <v>1959</v>
      </c>
      <c r="BC9" s="131">
        <v>3.31</v>
      </c>
      <c r="BD9" s="131">
        <v>0.2</v>
      </c>
      <c r="BE9" s="131">
        <v>5.09</v>
      </c>
      <c r="BF9" s="131">
        <v>0.91</v>
      </c>
      <c r="BG9" s="131">
        <v>38.26</v>
      </c>
      <c r="BH9" s="131">
        <f t="shared" si="4"/>
        <v>28.749999999999993</v>
      </c>
      <c r="BI9" s="132">
        <v>0.27500000000000002</v>
      </c>
      <c r="BJ9" s="133">
        <v>4.38</v>
      </c>
      <c r="BK9" s="133">
        <v>1.54</v>
      </c>
      <c r="BL9" s="134">
        <v>1.4</v>
      </c>
      <c r="BM9" s="134">
        <v>0.3</v>
      </c>
      <c r="BN9" s="142"/>
      <c r="BO9" s="198">
        <v>1959</v>
      </c>
      <c r="BP9" s="131">
        <v>3.31</v>
      </c>
      <c r="BQ9" s="131">
        <v>0.2</v>
      </c>
      <c r="BR9" s="131">
        <v>5.09</v>
      </c>
      <c r="BS9" s="131">
        <v>0.91</v>
      </c>
      <c r="BT9" s="131">
        <v>38.26</v>
      </c>
      <c r="BU9" s="131">
        <f t="shared" si="5"/>
        <v>28.749999999999993</v>
      </c>
      <c r="BV9" s="132">
        <v>0.27500000000000002</v>
      </c>
      <c r="BW9" s="133">
        <v>4.38</v>
      </c>
      <c r="BX9" s="133">
        <v>1.54</v>
      </c>
      <c r="BY9" s="134">
        <v>1.4</v>
      </c>
      <c r="BZ9" s="134">
        <v>0.3</v>
      </c>
      <c r="CA9" s="142"/>
      <c r="CB9" s="197">
        <v>2003</v>
      </c>
      <c r="CC9" s="135">
        <v>3.27</v>
      </c>
      <c r="CD9" s="135">
        <v>0.38</v>
      </c>
      <c r="CE9" s="135">
        <v>6.34</v>
      </c>
      <c r="CF9" s="135">
        <v>1.07</v>
      </c>
      <c r="CG9" s="135">
        <v>38.57</v>
      </c>
      <c r="CH9" s="131">
        <f t="shared" si="6"/>
        <v>27.509999999999994</v>
      </c>
      <c r="CI9" s="136">
        <v>0.29399999999999998</v>
      </c>
      <c r="CJ9" s="137">
        <v>4.7300000000000004</v>
      </c>
      <c r="CK9" s="137">
        <v>1.94</v>
      </c>
      <c r="CL9" s="138">
        <v>2.4</v>
      </c>
      <c r="CM9" s="138">
        <v>0.5</v>
      </c>
      <c r="CN9" s="142"/>
    </row>
    <row r="10" spans="1:92" x14ac:dyDescent="0.25">
      <c r="A10" s="142"/>
      <c r="B10" s="178">
        <v>1882</v>
      </c>
      <c r="C10" s="131">
        <v>1.39</v>
      </c>
      <c r="D10" s="146"/>
      <c r="E10" s="131">
        <v>2.93</v>
      </c>
      <c r="F10" s="131">
        <v>0.16</v>
      </c>
      <c r="G10" s="131">
        <v>37.94</v>
      </c>
      <c r="H10" s="131">
        <f t="shared" si="0"/>
        <v>33.46</v>
      </c>
      <c r="I10" s="147"/>
      <c r="J10" s="133">
        <v>5.33</v>
      </c>
      <c r="K10" s="133">
        <v>2.1</v>
      </c>
      <c r="L10" s="134">
        <v>3.5</v>
      </c>
      <c r="M10" s="134">
        <v>2.9</v>
      </c>
      <c r="N10" s="142"/>
      <c r="O10" s="172">
        <v>1882</v>
      </c>
      <c r="P10" s="131">
        <v>1.39</v>
      </c>
      <c r="Q10" s="146"/>
      <c r="R10" s="131">
        <v>2.93</v>
      </c>
      <c r="S10" s="131">
        <v>0.16</v>
      </c>
      <c r="T10" s="131">
        <v>37.94</v>
      </c>
      <c r="U10" s="131">
        <f t="shared" si="1"/>
        <v>33.46</v>
      </c>
      <c r="V10" s="147"/>
      <c r="W10" s="133">
        <v>5.33</v>
      </c>
      <c r="X10" s="133">
        <v>2.1</v>
      </c>
      <c r="Y10" s="134">
        <v>3.5</v>
      </c>
      <c r="Z10" s="134">
        <v>2.9</v>
      </c>
      <c r="AA10" s="142"/>
      <c r="AB10" s="178">
        <v>1907</v>
      </c>
      <c r="AC10" s="131">
        <v>2.56</v>
      </c>
      <c r="AD10" s="131">
        <v>0.31</v>
      </c>
      <c r="AE10" s="131">
        <v>3.53</v>
      </c>
      <c r="AF10" s="131">
        <v>0.1</v>
      </c>
      <c r="AG10" s="131">
        <v>35.479999999999997</v>
      </c>
      <c r="AH10" s="131">
        <f t="shared" si="2"/>
        <v>28.97999999999999</v>
      </c>
      <c r="AI10" s="132">
        <v>0.32600000000000001</v>
      </c>
      <c r="AJ10" s="133">
        <v>3.53</v>
      </c>
      <c r="AK10" s="133">
        <v>1.38</v>
      </c>
      <c r="AL10" s="134">
        <v>1.8</v>
      </c>
      <c r="AM10" s="134">
        <v>0.9</v>
      </c>
      <c r="AN10" s="142"/>
      <c r="AO10" s="198">
        <v>1907</v>
      </c>
      <c r="AP10" s="131">
        <v>2.56</v>
      </c>
      <c r="AQ10" s="131">
        <v>0.31</v>
      </c>
      <c r="AR10" s="131">
        <v>3.53</v>
      </c>
      <c r="AS10" s="131">
        <v>0.1</v>
      </c>
      <c r="AT10" s="131">
        <v>35.479999999999997</v>
      </c>
      <c r="AU10" s="131">
        <f t="shared" si="3"/>
        <v>28.97999999999999</v>
      </c>
      <c r="AV10" s="132">
        <v>0.32600000000000001</v>
      </c>
      <c r="AW10" s="133">
        <v>3.53</v>
      </c>
      <c r="AX10" s="133">
        <v>1.38</v>
      </c>
      <c r="AY10" s="134">
        <v>1.8</v>
      </c>
      <c r="AZ10" s="134">
        <v>0.9</v>
      </c>
      <c r="BA10" s="142"/>
      <c r="BB10" s="198">
        <v>1960</v>
      </c>
      <c r="BC10" s="131">
        <v>3.39</v>
      </c>
      <c r="BD10" s="131">
        <v>0.2</v>
      </c>
      <c r="BE10" s="131">
        <v>5.18</v>
      </c>
      <c r="BF10" s="131">
        <v>0.86</v>
      </c>
      <c r="BG10" s="131">
        <v>38.340000000000003</v>
      </c>
      <c r="BH10" s="131">
        <f t="shared" si="4"/>
        <v>28.71</v>
      </c>
      <c r="BI10" s="132">
        <v>0.27700000000000002</v>
      </c>
      <c r="BJ10" s="133">
        <v>4.3099999999999996</v>
      </c>
      <c r="BK10" s="133">
        <v>1.53</v>
      </c>
      <c r="BL10" s="134">
        <v>1.3</v>
      </c>
      <c r="BM10" s="134">
        <v>0.4</v>
      </c>
      <c r="BN10" s="142"/>
      <c r="BO10" s="198">
        <v>1960</v>
      </c>
      <c r="BP10" s="131">
        <v>3.39</v>
      </c>
      <c r="BQ10" s="131">
        <v>0.2</v>
      </c>
      <c r="BR10" s="131">
        <v>5.18</v>
      </c>
      <c r="BS10" s="131">
        <v>0.86</v>
      </c>
      <c r="BT10" s="131">
        <v>38.340000000000003</v>
      </c>
      <c r="BU10" s="131">
        <f t="shared" si="5"/>
        <v>28.71</v>
      </c>
      <c r="BV10" s="132">
        <v>0.27700000000000002</v>
      </c>
      <c r="BW10" s="133">
        <v>4.3099999999999996</v>
      </c>
      <c r="BX10" s="133">
        <v>1.53</v>
      </c>
      <c r="BY10" s="134">
        <v>1.3</v>
      </c>
      <c r="BZ10" s="134">
        <v>0.4</v>
      </c>
      <c r="CA10" s="142"/>
      <c r="CB10" s="197">
        <v>2004</v>
      </c>
      <c r="CC10" s="135">
        <v>3.34</v>
      </c>
      <c r="CD10" s="135">
        <v>0.38</v>
      </c>
      <c r="CE10" s="135">
        <v>6.55</v>
      </c>
      <c r="CF10" s="135">
        <v>1.1200000000000001</v>
      </c>
      <c r="CG10" s="135">
        <v>38.83</v>
      </c>
      <c r="CH10" s="131">
        <f t="shared" si="6"/>
        <v>27.439999999999991</v>
      </c>
      <c r="CI10" s="136">
        <v>0.29699999999999999</v>
      </c>
      <c r="CJ10" s="137">
        <v>4.8099999999999996</v>
      </c>
      <c r="CK10" s="137">
        <v>1.96</v>
      </c>
      <c r="CL10" s="138">
        <v>2.1</v>
      </c>
      <c r="CM10" s="138">
        <v>0.4</v>
      </c>
      <c r="CN10" s="142"/>
    </row>
    <row r="11" spans="1:92" x14ac:dyDescent="0.25">
      <c r="A11" s="142"/>
      <c r="B11" s="179">
        <v>1883</v>
      </c>
      <c r="C11" s="180">
        <v>1.48</v>
      </c>
      <c r="D11" s="146"/>
      <c r="E11" s="180">
        <v>3.37</v>
      </c>
      <c r="F11" s="180">
        <v>0.15</v>
      </c>
      <c r="G11" s="180">
        <v>38.24</v>
      </c>
      <c r="H11" s="180">
        <f t="shared" si="0"/>
        <v>33.240000000000009</v>
      </c>
      <c r="I11" s="147"/>
      <c r="J11" s="133">
        <v>5.75</v>
      </c>
      <c r="K11" s="133">
        <v>2.27</v>
      </c>
      <c r="L11" s="134">
        <v>2.9</v>
      </c>
      <c r="M11" s="134">
        <v>2.6</v>
      </c>
      <c r="N11" s="142"/>
      <c r="O11" s="190">
        <v>1883</v>
      </c>
      <c r="P11" s="180">
        <v>1.48</v>
      </c>
      <c r="Q11" s="146"/>
      <c r="R11" s="180">
        <v>3.37</v>
      </c>
      <c r="S11" s="180">
        <v>0.15</v>
      </c>
      <c r="T11" s="180">
        <v>38.24</v>
      </c>
      <c r="U11" s="180">
        <f t="shared" si="1"/>
        <v>33.240000000000009</v>
      </c>
      <c r="V11" s="147"/>
      <c r="W11" s="133">
        <v>5.75</v>
      </c>
      <c r="X11" s="133">
        <v>2.27</v>
      </c>
      <c r="Y11" s="134">
        <v>2.9</v>
      </c>
      <c r="Z11" s="134">
        <v>2.6</v>
      </c>
      <c r="AA11" s="142"/>
      <c r="AB11" s="178">
        <v>1908</v>
      </c>
      <c r="AC11" s="131">
        <v>2.46</v>
      </c>
      <c r="AD11" s="131">
        <v>0.31</v>
      </c>
      <c r="AE11" s="131">
        <v>3.66</v>
      </c>
      <c r="AF11" s="131">
        <v>0.11</v>
      </c>
      <c r="AG11" s="131">
        <v>35.71</v>
      </c>
      <c r="AH11" s="131">
        <f t="shared" si="2"/>
        <v>29.169999999999998</v>
      </c>
      <c r="AI11" s="132">
        <v>0.26700000000000002</v>
      </c>
      <c r="AJ11" s="133">
        <v>3.38</v>
      </c>
      <c r="AK11" s="133">
        <v>1.49</v>
      </c>
      <c r="AL11" s="134">
        <v>1.8</v>
      </c>
      <c r="AM11" s="134">
        <v>1</v>
      </c>
      <c r="AN11" s="142"/>
      <c r="AO11" s="198">
        <v>1908</v>
      </c>
      <c r="AP11" s="131">
        <v>2.46</v>
      </c>
      <c r="AQ11" s="131">
        <v>0.31</v>
      </c>
      <c r="AR11" s="131">
        <v>3.66</v>
      </c>
      <c r="AS11" s="131">
        <v>0.11</v>
      </c>
      <c r="AT11" s="131">
        <v>35.71</v>
      </c>
      <c r="AU11" s="131">
        <f t="shared" si="3"/>
        <v>29.169999999999998</v>
      </c>
      <c r="AV11" s="132">
        <v>0.26700000000000002</v>
      </c>
      <c r="AW11" s="133">
        <v>3.38</v>
      </c>
      <c r="AX11" s="133">
        <v>1.49</v>
      </c>
      <c r="AY11" s="134">
        <v>1.8</v>
      </c>
      <c r="AZ11" s="134">
        <v>1</v>
      </c>
      <c r="BA11" s="142"/>
      <c r="BB11" s="198">
        <v>1961</v>
      </c>
      <c r="BC11" s="131">
        <v>3.46</v>
      </c>
      <c r="BD11" s="131">
        <v>0.2</v>
      </c>
      <c r="BE11" s="131">
        <v>5.23</v>
      </c>
      <c r="BF11" s="131">
        <v>0.95</v>
      </c>
      <c r="BG11" s="131">
        <v>38.31</v>
      </c>
      <c r="BH11" s="131">
        <f t="shared" si="4"/>
        <v>28.47</v>
      </c>
      <c r="BI11" s="132">
        <v>0.27900000000000003</v>
      </c>
      <c r="BJ11" s="133">
        <v>4.53</v>
      </c>
      <c r="BK11" s="133">
        <v>1.51</v>
      </c>
      <c r="BL11" s="134">
        <v>1.4</v>
      </c>
      <c r="BM11" s="134">
        <v>0.5</v>
      </c>
      <c r="BN11" s="142"/>
      <c r="BO11" s="198">
        <v>1961</v>
      </c>
      <c r="BP11" s="131">
        <v>3.46</v>
      </c>
      <c r="BQ11" s="131">
        <v>0.2</v>
      </c>
      <c r="BR11" s="131">
        <v>5.23</v>
      </c>
      <c r="BS11" s="131">
        <v>0.95</v>
      </c>
      <c r="BT11" s="131">
        <v>38.31</v>
      </c>
      <c r="BU11" s="131">
        <f t="shared" si="5"/>
        <v>28.47</v>
      </c>
      <c r="BV11" s="132">
        <v>0.27900000000000003</v>
      </c>
      <c r="BW11" s="133">
        <v>4.53</v>
      </c>
      <c r="BX11" s="133">
        <v>1.51</v>
      </c>
      <c r="BY11" s="134">
        <v>1.4</v>
      </c>
      <c r="BZ11" s="134">
        <v>0.5</v>
      </c>
      <c r="CA11" s="142"/>
      <c r="CB11" s="197">
        <v>2005</v>
      </c>
      <c r="CC11" s="135">
        <v>3.13</v>
      </c>
      <c r="CD11" s="135">
        <v>0.37</v>
      </c>
      <c r="CE11" s="135">
        <v>6.3</v>
      </c>
      <c r="CF11" s="135">
        <v>1.03</v>
      </c>
      <c r="CG11" s="135">
        <v>38.32</v>
      </c>
      <c r="CH11" s="131">
        <f t="shared" si="6"/>
        <v>27.49</v>
      </c>
      <c r="CI11" s="136">
        <v>0.29499999999999998</v>
      </c>
      <c r="CJ11" s="137">
        <v>4.59</v>
      </c>
      <c r="CK11" s="137">
        <v>2.02</v>
      </c>
      <c r="CL11" s="138">
        <v>1.7</v>
      </c>
      <c r="CM11" s="138">
        <v>0.2</v>
      </c>
      <c r="CN11" s="142"/>
    </row>
    <row r="12" spans="1:92" x14ac:dyDescent="0.25">
      <c r="A12" s="142"/>
      <c r="B12" s="178">
        <v>1884</v>
      </c>
      <c r="C12" s="131">
        <v>1.61</v>
      </c>
      <c r="D12" s="131">
        <v>0.15</v>
      </c>
      <c r="E12" s="131">
        <v>4.83</v>
      </c>
      <c r="F12" s="131">
        <v>0.22</v>
      </c>
      <c r="G12" s="131">
        <v>37.54</v>
      </c>
      <c r="H12" s="131">
        <f t="shared" si="0"/>
        <v>30.730000000000004</v>
      </c>
      <c r="I12" s="147"/>
      <c r="J12" s="133">
        <v>5.45</v>
      </c>
      <c r="K12" s="133">
        <v>3</v>
      </c>
      <c r="L12" s="134">
        <v>4.0999999999999996</v>
      </c>
      <c r="M12" s="134">
        <v>2.4</v>
      </c>
      <c r="N12" s="142"/>
      <c r="O12" s="172">
        <v>1884</v>
      </c>
      <c r="P12" s="131">
        <v>1.61</v>
      </c>
      <c r="Q12" s="131">
        <v>0.15</v>
      </c>
      <c r="R12" s="131">
        <v>4.83</v>
      </c>
      <c r="S12" s="131">
        <v>0.22</v>
      </c>
      <c r="T12" s="131">
        <v>37.54</v>
      </c>
      <c r="U12" s="131">
        <f t="shared" si="1"/>
        <v>30.730000000000004</v>
      </c>
      <c r="V12" s="147"/>
      <c r="W12" s="133">
        <v>5.45</v>
      </c>
      <c r="X12" s="133">
        <v>3</v>
      </c>
      <c r="Y12" s="134">
        <v>4.0999999999999996</v>
      </c>
      <c r="Z12" s="134">
        <v>2.4</v>
      </c>
      <c r="AA12" s="142"/>
      <c r="AB12" s="178">
        <v>1909</v>
      </c>
      <c r="AC12" s="131">
        <v>2.68</v>
      </c>
      <c r="AD12" s="131">
        <v>0.31</v>
      </c>
      <c r="AE12" s="131">
        <v>3.77</v>
      </c>
      <c r="AF12" s="131">
        <v>0.1</v>
      </c>
      <c r="AG12" s="131">
        <v>35.69</v>
      </c>
      <c r="AH12" s="131">
        <f t="shared" si="2"/>
        <v>28.829999999999995</v>
      </c>
      <c r="AI12" s="132">
        <v>0.27200000000000002</v>
      </c>
      <c r="AJ12" s="133">
        <v>3.55</v>
      </c>
      <c r="AK12" s="133">
        <v>1.4</v>
      </c>
      <c r="AL12" s="134">
        <v>2.1</v>
      </c>
      <c r="AM12" s="134">
        <v>0.7</v>
      </c>
      <c r="AN12" s="142"/>
      <c r="AO12" s="198">
        <v>1909</v>
      </c>
      <c r="AP12" s="131">
        <v>2.68</v>
      </c>
      <c r="AQ12" s="131">
        <v>0.31</v>
      </c>
      <c r="AR12" s="131">
        <v>3.77</v>
      </c>
      <c r="AS12" s="131">
        <v>0.1</v>
      </c>
      <c r="AT12" s="131">
        <v>35.69</v>
      </c>
      <c r="AU12" s="131">
        <f t="shared" si="3"/>
        <v>28.829999999999995</v>
      </c>
      <c r="AV12" s="132">
        <v>0.27200000000000002</v>
      </c>
      <c r="AW12" s="133">
        <v>3.55</v>
      </c>
      <c r="AX12" s="133">
        <v>1.4</v>
      </c>
      <c r="AY12" s="134">
        <v>2.1</v>
      </c>
      <c r="AZ12" s="134">
        <v>0.7</v>
      </c>
      <c r="BA12" s="142"/>
      <c r="BB12" s="198">
        <v>1962</v>
      </c>
      <c r="BC12" s="131">
        <v>3.37</v>
      </c>
      <c r="BD12" s="131">
        <v>0.22</v>
      </c>
      <c r="BE12" s="131">
        <v>5.42</v>
      </c>
      <c r="BF12" s="131">
        <v>0.93</v>
      </c>
      <c r="BG12" s="131">
        <v>38.42</v>
      </c>
      <c r="BH12" s="131">
        <f t="shared" si="4"/>
        <v>28.480000000000004</v>
      </c>
      <c r="BI12" s="132">
        <v>0.28100000000000003</v>
      </c>
      <c r="BJ12" s="133">
        <v>4.46</v>
      </c>
      <c r="BK12" s="133">
        <v>1.61</v>
      </c>
      <c r="BL12" s="134">
        <v>1.6</v>
      </c>
      <c r="BM12" s="134">
        <v>0.4</v>
      </c>
      <c r="BN12" s="142"/>
      <c r="BO12" s="198">
        <v>1962</v>
      </c>
      <c r="BP12" s="131">
        <v>3.37</v>
      </c>
      <c r="BQ12" s="131">
        <v>0.22</v>
      </c>
      <c r="BR12" s="131">
        <v>5.42</v>
      </c>
      <c r="BS12" s="131">
        <v>0.93</v>
      </c>
      <c r="BT12" s="131">
        <v>38.42</v>
      </c>
      <c r="BU12" s="131">
        <f t="shared" si="5"/>
        <v>28.480000000000004</v>
      </c>
      <c r="BV12" s="132">
        <v>0.28100000000000003</v>
      </c>
      <c r="BW12" s="133">
        <v>4.46</v>
      </c>
      <c r="BX12" s="133">
        <v>1.61</v>
      </c>
      <c r="BY12" s="134">
        <v>1.6</v>
      </c>
      <c r="BZ12" s="134">
        <v>0.4</v>
      </c>
      <c r="CA12" s="142"/>
      <c r="CB12" s="197">
        <v>2006</v>
      </c>
      <c r="CC12" s="135">
        <v>3.26</v>
      </c>
      <c r="CD12" s="135">
        <v>0.37</v>
      </c>
      <c r="CE12" s="135">
        <v>6.52</v>
      </c>
      <c r="CF12" s="135">
        <v>1.1100000000000001</v>
      </c>
      <c r="CG12" s="135">
        <v>38.71</v>
      </c>
      <c r="CH12" s="131">
        <f t="shared" si="6"/>
        <v>27.450000000000006</v>
      </c>
      <c r="CI12" s="136">
        <v>0.30099999999999999</v>
      </c>
      <c r="CJ12" s="137">
        <v>4.8600000000000003</v>
      </c>
      <c r="CK12" s="137">
        <v>2</v>
      </c>
      <c r="CL12" s="138">
        <v>1.4</v>
      </c>
      <c r="CM12" s="138">
        <v>0.4</v>
      </c>
      <c r="CN12" s="142"/>
    </row>
    <row r="13" spans="1:92" x14ac:dyDescent="0.25">
      <c r="A13" s="142"/>
      <c r="B13" s="178">
        <v>1885</v>
      </c>
      <c r="C13" s="131">
        <v>1.98</v>
      </c>
      <c r="D13" s="131">
        <v>0.19</v>
      </c>
      <c r="E13" s="131">
        <v>3.77</v>
      </c>
      <c r="F13" s="131">
        <v>0.18</v>
      </c>
      <c r="G13" s="131">
        <v>37.42</v>
      </c>
      <c r="H13" s="131">
        <f t="shared" si="0"/>
        <v>31.300000000000008</v>
      </c>
      <c r="I13" s="147"/>
      <c r="J13" s="133">
        <v>5.22</v>
      </c>
      <c r="K13" s="133">
        <v>1.9</v>
      </c>
      <c r="L13" s="134">
        <v>3.9</v>
      </c>
      <c r="M13" s="134">
        <v>1.2</v>
      </c>
      <c r="N13" s="142"/>
      <c r="O13" s="172">
        <v>1885</v>
      </c>
      <c r="P13" s="131">
        <v>1.98</v>
      </c>
      <c r="Q13" s="131">
        <v>0.19</v>
      </c>
      <c r="R13" s="131">
        <v>3.77</v>
      </c>
      <c r="S13" s="131">
        <v>0.18</v>
      </c>
      <c r="T13" s="131">
        <v>37.42</v>
      </c>
      <c r="U13" s="131">
        <f t="shared" si="1"/>
        <v>31.300000000000008</v>
      </c>
      <c r="V13" s="147"/>
      <c r="W13" s="133">
        <v>5.22</v>
      </c>
      <c r="X13" s="133">
        <v>1.9</v>
      </c>
      <c r="Y13" s="134">
        <v>3.9</v>
      </c>
      <c r="Z13" s="134">
        <v>1.2</v>
      </c>
      <c r="AA13" s="142"/>
      <c r="AB13" s="178">
        <v>1910</v>
      </c>
      <c r="AC13" s="131">
        <v>3</v>
      </c>
      <c r="AD13" s="131">
        <v>0.32</v>
      </c>
      <c r="AE13" s="131">
        <v>3.88</v>
      </c>
      <c r="AF13" s="131">
        <v>0.14000000000000001</v>
      </c>
      <c r="AG13" s="131">
        <v>35.97</v>
      </c>
      <c r="AH13" s="131">
        <f t="shared" si="2"/>
        <v>28.63</v>
      </c>
      <c r="AI13" s="132">
        <v>0.27900000000000003</v>
      </c>
      <c r="AJ13" s="133">
        <v>3.84</v>
      </c>
      <c r="AK13" s="133">
        <v>1.3</v>
      </c>
      <c r="AL13" s="134">
        <v>1.7</v>
      </c>
      <c r="AM13" s="134">
        <v>0.9</v>
      </c>
      <c r="AN13" s="142"/>
      <c r="AO13" s="198">
        <v>1910</v>
      </c>
      <c r="AP13" s="131">
        <v>3</v>
      </c>
      <c r="AQ13" s="131">
        <v>0.32</v>
      </c>
      <c r="AR13" s="131">
        <v>3.88</v>
      </c>
      <c r="AS13" s="131">
        <v>0.14000000000000001</v>
      </c>
      <c r="AT13" s="131">
        <v>35.97</v>
      </c>
      <c r="AU13" s="131">
        <f t="shared" si="3"/>
        <v>28.63</v>
      </c>
      <c r="AV13" s="132">
        <v>0.27900000000000003</v>
      </c>
      <c r="AW13" s="133">
        <v>3.84</v>
      </c>
      <c r="AX13" s="133">
        <v>1.3</v>
      </c>
      <c r="AY13" s="134">
        <v>1.7</v>
      </c>
      <c r="AZ13" s="134">
        <v>0.9</v>
      </c>
      <c r="BA13" s="142"/>
      <c r="BB13" s="198">
        <v>1963</v>
      </c>
      <c r="BC13" s="131">
        <v>2.96</v>
      </c>
      <c r="BD13" s="131">
        <v>0.22</v>
      </c>
      <c r="BE13" s="131">
        <v>5.8</v>
      </c>
      <c r="BF13" s="131">
        <v>0.84</v>
      </c>
      <c r="BG13" s="131">
        <v>37.79</v>
      </c>
      <c r="BH13" s="131">
        <f t="shared" si="4"/>
        <v>27.97</v>
      </c>
      <c r="BI13" s="132">
        <v>0.27300000000000002</v>
      </c>
      <c r="BJ13" s="133">
        <v>3.95</v>
      </c>
      <c r="BK13" s="133">
        <v>1.96</v>
      </c>
      <c r="BL13" s="134">
        <v>1.9</v>
      </c>
      <c r="BM13" s="134">
        <v>0.7</v>
      </c>
      <c r="BN13" s="142"/>
      <c r="BO13" s="198">
        <v>1963</v>
      </c>
      <c r="BP13" s="131">
        <v>2.96</v>
      </c>
      <c r="BQ13" s="131">
        <v>0.22</v>
      </c>
      <c r="BR13" s="131">
        <v>5.8</v>
      </c>
      <c r="BS13" s="131">
        <v>0.84</v>
      </c>
      <c r="BT13" s="131">
        <v>37.79</v>
      </c>
      <c r="BU13" s="131">
        <f t="shared" si="5"/>
        <v>27.97</v>
      </c>
      <c r="BV13" s="132">
        <v>0.27300000000000002</v>
      </c>
      <c r="BW13" s="133">
        <v>3.95</v>
      </c>
      <c r="BX13" s="133">
        <v>1.96</v>
      </c>
      <c r="BY13" s="134">
        <v>1.9</v>
      </c>
      <c r="BZ13" s="134">
        <v>0.7</v>
      </c>
      <c r="CA13" s="142"/>
      <c r="CB13" s="197">
        <v>2007</v>
      </c>
      <c r="CC13" s="135">
        <v>3.31</v>
      </c>
      <c r="CD13" s="135">
        <v>0.36</v>
      </c>
      <c r="CE13" s="135">
        <v>6.62</v>
      </c>
      <c r="CF13" s="135">
        <v>1.02</v>
      </c>
      <c r="CG13" s="135">
        <v>38.799999999999997</v>
      </c>
      <c r="CH13" s="131">
        <f t="shared" si="6"/>
        <v>27.489999999999995</v>
      </c>
      <c r="CI13" s="136">
        <v>0.30199999999999999</v>
      </c>
      <c r="CJ13" s="137">
        <v>4.8</v>
      </c>
      <c r="CK13" s="137">
        <v>2</v>
      </c>
      <c r="CL13" s="138">
        <v>1.8</v>
      </c>
      <c r="CM13" s="138">
        <v>0.4</v>
      </c>
      <c r="CN13" s="142"/>
    </row>
    <row r="14" spans="1:92" x14ac:dyDescent="0.25">
      <c r="A14" s="142"/>
      <c r="B14" s="178">
        <v>1886</v>
      </c>
      <c r="C14" s="131">
        <v>2.66</v>
      </c>
      <c r="D14" s="131">
        <v>0.15</v>
      </c>
      <c r="E14" s="131">
        <v>4.3099999999999996</v>
      </c>
      <c r="F14" s="131">
        <v>0.2</v>
      </c>
      <c r="G14" s="131">
        <v>37.64</v>
      </c>
      <c r="H14" s="131">
        <f t="shared" si="0"/>
        <v>30.320000000000007</v>
      </c>
      <c r="I14" s="147"/>
      <c r="J14" s="133">
        <v>5.49</v>
      </c>
      <c r="K14" s="133">
        <v>1.62</v>
      </c>
      <c r="L14" s="134">
        <v>3.5</v>
      </c>
      <c r="M14" s="134">
        <v>1.7</v>
      </c>
      <c r="N14" s="142"/>
      <c r="O14" s="172">
        <v>1886</v>
      </c>
      <c r="P14" s="131">
        <v>2.66</v>
      </c>
      <c r="Q14" s="131">
        <v>0.15</v>
      </c>
      <c r="R14" s="131">
        <v>4.3099999999999996</v>
      </c>
      <c r="S14" s="131">
        <v>0.2</v>
      </c>
      <c r="T14" s="131">
        <v>37.64</v>
      </c>
      <c r="U14" s="131">
        <f t="shared" si="1"/>
        <v>30.320000000000007</v>
      </c>
      <c r="V14" s="147"/>
      <c r="W14" s="133">
        <v>5.49</v>
      </c>
      <c r="X14" s="133">
        <v>1.62</v>
      </c>
      <c r="Y14" s="134">
        <v>3.5</v>
      </c>
      <c r="Z14" s="134">
        <v>1.7</v>
      </c>
      <c r="AA14" s="142"/>
      <c r="AB14" s="178">
        <v>1911</v>
      </c>
      <c r="AC14" s="131">
        <v>3.2</v>
      </c>
      <c r="AD14" s="131">
        <v>0.34</v>
      </c>
      <c r="AE14" s="131">
        <v>4</v>
      </c>
      <c r="AF14" s="131">
        <v>0.21</v>
      </c>
      <c r="AG14" s="131">
        <v>37</v>
      </c>
      <c r="AH14" s="131">
        <f t="shared" si="2"/>
        <v>29.249999999999993</v>
      </c>
      <c r="AI14" s="132">
        <v>0.29699999999999999</v>
      </c>
      <c r="AJ14" s="133">
        <v>4.51</v>
      </c>
      <c r="AK14" s="133">
        <v>1.25</v>
      </c>
      <c r="AL14" s="134">
        <v>2.2000000000000002</v>
      </c>
      <c r="AM14" s="134">
        <v>0.9</v>
      </c>
      <c r="AN14" s="142"/>
      <c r="AO14" s="198">
        <v>1911</v>
      </c>
      <c r="AP14" s="131">
        <v>3.2</v>
      </c>
      <c r="AQ14" s="131">
        <v>0.34</v>
      </c>
      <c r="AR14" s="131">
        <v>4</v>
      </c>
      <c r="AS14" s="131">
        <v>0.21</v>
      </c>
      <c r="AT14" s="131">
        <v>37</v>
      </c>
      <c r="AU14" s="131">
        <f t="shared" si="3"/>
        <v>29.249999999999993</v>
      </c>
      <c r="AV14" s="132">
        <v>0.29699999999999999</v>
      </c>
      <c r="AW14" s="133">
        <v>4.51</v>
      </c>
      <c r="AX14" s="133">
        <v>1.25</v>
      </c>
      <c r="AY14" s="134">
        <v>2.2000000000000002</v>
      </c>
      <c r="AZ14" s="134">
        <v>0.9</v>
      </c>
      <c r="BA14" s="142"/>
      <c r="BB14" s="198">
        <v>1964</v>
      </c>
      <c r="BC14" s="131">
        <v>2.96</v>
      </c>
      <c r="BD14" s="131">
        <v>0.21</v>
      </c>
      <c r="BE14" s="131">
        <v>5.91</v>
      </c>
      <c r="BF14" s="131">
        <v>0.85</v>
      </c>
      <c r="BG14" s="131">
        <v>37.82</v>
      </c>
      <c r="BH14" s="131">
        <f t="shared" si="4"/>
        <v>27.889999999999997</v>
      </c>
      <c r="BI14" s="132">
        <v>0.27900000000000003</v>
      </c>
      <c r="BJ14" s="133">
        <v>4.04</v>
      </c>
      <c r="BK14" s="133">
        <v>2</v>
      </c>
      <c r="BL14" s="134">
        <v>1.9</v>
      </c>
      <c r="BM14" s="134">
        <v>0.5</v>
      </c>
      <c r="BN14" s="142"/>
      <c r="BO14" s="198">
        <v>1964</v>
      </c>
      <c r="BP14" s="131">
        <v>2.96</v>
      </c>
      <c r="BQ14" s="131">
        <v>0.21</v>
      </c>
      <c r="BR14" s="131">
        <v>5.91</v>
      </c>
      <c r="BS14" s="131">
        <v>0.85</v>
      </c>
      <c r="BT14" s="131">
        <v>37.82</v>
      </c>
      <c r="BU14" s="131">
        <f t="shared" si="5"/>
        <v>27.889999999999997</v>
      </c>
      <c r="BV14" s="132">
        <v>0.27900000000000003</v>
      </c>
      <c r="BW14" s="133">
        <v>4.04</v>
      </c>
      <c r="BX14" s="133">
        <v>2</v>
      </c>
      <c r="BY14" s="134">
        <v>1.9</v>
      </c>
      <c r="BZ14" s="134">
        <v>0.5</v>
      </c>
      <c r="CA14" s="142"/>
      <c r="CB14" s="197">
        <v>2008</v>
      </c>
      <c r="CC14" s="135">
        <v>3.36</v>
      </c>
      <c r="CD14" s="135">
        <v>0.34</v>
      </c>
      <c r="CE14" s="135">
        <v>6.77</v>
      </c>
      <c r="CF14" s="135">
        <v>1</v>
      </c>
      <c r="CG14" s="135">
        <v>38.64</v>
      </c>
      <c r="CH14" s="131">
        <f t="shared" si="6"/>
        <v>27.169999999999998</v>
      </c>
      <c r="CI14" s="136">
        <v>0.3</v>
      </c>
      <c r="CJ14" s="137">
        <v>4.6500000000000004</v>
      </c>
      <c r="CK14" s="137">
        <v>2.0099999999999998</v>
      </c>
      <c r="CL14" s="138">
        <v>1.7</v>
      </c>
      <c r="CM14" s="138">
        <v>0.4</v>
      </c>
      <c r="CN14" s="142"/>
    </row>
    <row r="15" spans="1:92" x14ac:dyDescent="0.25">
      <c r="A15" s="142"/>
      <c r="B15" s="178">
        <v>1887</v>
      </c>
      <c r="C15" s="131">
        <v>2.87</v>
      </c>
      <c r="D15" s="131">
        <v>0.36</v>
      </c>
      <c r="E15" s="131">
        <v>2.8</v>
      </c>
      <c r="F15" s="131">
        <v>0.28999999999999998</v>
      </c>
      <c r="G15" s="131">
        <v>38.549999999999997</v>
      </c>
      <c r="H15" s="131">
        <f t="shared" si="0"/>
        <v>32.230000000000004</v>
      </c>
      <c r="I15" s="147"/>
      <c r="J15" s="133">
        <v>6.35</v>
      </c>
      <c r="K15" s="133">
        <v>0.98</v>
      </c>
      <c r="L15" s="134">
        <v>3.5</v>
      </c>
      <c r="M15" s="134">
        <v>1.5</v>
      </c>
      <c r="N15" s="142"/>
      <c r="O15" s="172">
        <v>1887</v>
      </c>
      <c r="P15" s="131">
        <v>2.87</v>
      </c>
      <c r="Q15" s="131">
        <v>0.36</v>
      </c>
      <c r="R15" s="131">
        <v>2.8</v>
      </c>
      <c r="S15" s="131">
        <v>0.28999999999999998</v>
      </c>
      <c r="T15" s="131">
        <v>38.549999999999997</v>
      </c>
      <c r="U15" s="131">
        <f t="shared" si="1"/>
        <v>32.230000000000004</v>
      </c>
      <c r="V15" s="147"/>
      <c r="W15" s="133">
        <v>6.35</v>
      </c>
      <c r="X15" s="133">
        <v>0.98</v>
      </c>
      <c r="Y15" s="134">
        <v>3.5</v>
      </c>
      <c r="Z15" s="134">
        <v>1.5</v>
      </c>
      <c r="AA15" s="142"/>
      <c r="AB15" s="178">
        <v>1912</v>
      </c>
      <c r="AC15" s="131">
        <v>3.11</v>
      </c>
      <c r="AD15" s="131">
        <v>0.28999999999999998</v>
      </c>
      <c r="AE15" s="131">
        <v>3.97</v>
      </c>
      <c r="AF15" s="131">
        <v>0.18</v>
      </c>
      <c r="AG15" s="131">
        <v>37.22</v>
      </c>
      <c r="AH15" s="131">
        <f t="shared" si="2"/>
        <v>29.67</v>
      </c>
      <c r="AI15" s="132">
        <v>0.3</v>
      </c>
      <c r="AJ15" s="133">
        <v>4.5199999999999996</v>
      </c>
      <c r="AK15" s="133">
        <v>1.28</v>
      </c>
      <c r="AL15" s="134">
        <v>1.8</v>
      </c>
      <c r="AM15" s="134">
        <v>1.4</v>
      </c>
      <c r="AN15" s="142"/>
      <c r="AO15" s="198">
        <v>1912</v>
      </c>
      <c r="AP15" s="131">
        <v>3.11</v>
      </c>
      <c r="AQ15" s="131">
        <v>0.28999999999999998</v>
      </c>
      <c r="AR15" s="131">
        <v>3.97</v>
      </c>
      <c r="AS15" s="131">
        <v>0.18</v>
      </c>
      <c r="AT15" s="131">
        <v>37.22</v>
      </c>
      <c r="AU15" s="131">
        <f t="shared" si="3"/>
        <v>29.67</v>
      </c>
      <c r="AV15" s="132">
        <v>0.3</v>
      </c>
      <c r="AW15" s="133">
        <v>4.5199999999999996</v>
      </c>
      <c r="AX15" s="133">
        <v>1.28</v>
      </c>
      <c r="AY15" s="134">
        <v>1.8</v>
      </c>
      <c r="AZ15" s="134">
        <v>1.4</v>
      </c>
      <c r="BA15" s="142"/>
      <c r="BB15" s="198">
        <v>1965</v>
      </c>
      <c r="BC15" s="131">
        <v>3.09</v>
      </c>
      <c r="BD15" s="131">
        <v>0.22</v>
      </c>
      <c r="BE15" s="131">
        <v>5.94</v>
      </c>
      <c r="BF15" s="131">
        <v>0.83</v>
      </c>
      <c r="BG15" s="131">
        <v>37.82</v>
      </c>
      <c r="BH15" s="131">
        <f t="shared" si="4"/>
        <v>27.740000000000006</v>
      </c>
      <c r="BI15" s="132">
        <v>0.27400000000000002</v>
      </c>
      <c r="BJ15" s="133">
        <v>3.99</v>
      </c>
      <c r="BK15" s="133">
        <v>1.92</v>
      </c>
      <c r="BL15" s="134">
        <v>2.1</v>
      </c>
      <c r="BM15" s="134">
        <v>0.4</v>
      </c>
      <c r="BN15" s="142"/>
      <c r="BO15" s="198">
        <v>1965</v>
      </c>
      <c r="BP15" s="131">
        <v>3.09</v>
      </c>
      <c r="BQ15" s="131">
        <v>0.22</v>
      </c>
      <c r="BR15" s="131">
        <v>5.94</v>
      </c>
      <c r="BS15" s="131">
        <v>0.83</v>
      </c>
      <c r="BT15" s="131">
        <v>37.82</v>
      </c>
      <c r="BU15" s="131">
        <f t="shared" si="5"/>
        <v>27.740000000000006</v>
      </c>
      <c r="BV15" s="132">
        <v>0.27400000000000002</v>
      </c>
      <c r="BW15" s="133">
        <v>3.99</v>
      </c>
      <c r="BX15" s="133">
        <v>1.92</v>
      </c>
      <c r="BY15" s="134">
        <v>2.1</v>
      </c>
      <c r="BZ15" s="134">
        <v>0.4</v>
      </c>
      <c r="CA15" s="142"/>
      <c r="CB15" s="197">
        <v>2009</v>
      </c>
      <c r="CC15" s="135">
        <v>3.42</v>
      </c>
      <c r="CD15" s="135">
        <v>0.33</v>
      </c>
      <c r="CE15" s="135">
        <v>6.91</v>
      </c>
      <c r="CF15" s="135">
        <v>1.04</v>
      </c>
      <c r="CG15" s="135">
        <v>38.49</v>
      </c>
      <c r="CH15" s="131">
        <f t="shared" si="6"/>
        <v>26.790000000000003</v>
      </c>
      <c r="CI15" s="136">
        <v>0.29899999999999999</v>
      </c>
      <c r="CJ15" s="137">
        <v>4.6100000000000003</v>
      </c>
      <c r="CK15" s="137">
        <v>2.02</v>
      </c>
      <c r="CL15" s="138">
        <v>1.7</v>
      </c>
      <c r="CM15" s="138">
        <v>0.5</v>
      </c>
      <c r="CN15" s="142"/>
    </row>
    <row r="16" spans="1:92" x14ac:dyDescent="0.25">
      <c r="A16" s="142"/>
      <c r="B16" s="178">
        <v>1888</v>
      </c>
      <c r="C16" s="131">
        <v>2.17</v>
      </c>
      <c r="D16" s="131">
        <v>0.38</v>
      </c>
      <c r="E16" s="131">
        <v>3.78</v>
      </c>
      <c r="F16" s="131">
        <v>0.24</v>
      </c>
      <c r="G16" s="131">
        <v>37.18</v>
      </c>
      <c r="H16" s="131">
        <f t="shared" si="0"/>
        <v>30.609999999999996</v>
      </c>
      <c r="I16" s="147"/>
      <c r="J16" s="133">
        <v>4.88</v>
      </c>
      <c r="K16" s="133">
        <v>1.74</v>
      </c>
      <c r="L16" s="134">
        <v>2.6</v>
      </c>
      <c r="M16" s="134">
        <v>1.4</v>
      </c>
      <c r="N16" s="142"/>
      <c r="O16" s="172">
        <v>1888</v>
      </c>
      <c r="P16" s="131">
        <v>2.17</v>
      </c>
      <c r="Q16" s="131">
        <v>0.38</v>
      </c>
      <c r="R16" s="131">
        <v>3.78</v>
      </c>
      <c r="S16" s="131">
        <v>0.24</v>
      </c>
      <c r="T16" s="131">
        <v>37.18</v>
      </c>
      <c r="U16" s="131">
        <f t="shared" si="1"/>
        <v>30.609999999999996</v>
      </c>
      <c r="V16" s="147"/>
      <c r="W16" s="133">
        <v>4.88</v>
      </c>
      <c r="X16" s="133">
        <v>1.74</v>
      </c>
      <c r="Y16" s="134">
        <v>2.6</v>
      </c>
      <c r="Z16" s="134">
        <v>1.4</v>
      </c>
      <c r="AA16" s="142"/>
      <c r="AB16" s="178">
        <v>1913</v>
      </c>
      <c r="AC16" s="131">
        <v>2.97</v>
      </c>
      <c r="AD16" s="131">
        <v>0.28000000000000003</v>
      </c>
      <c r="AE16" s="131">
        <v>3.83</v>
      </c>
      <c r="AF16" s="131">
        <v>0.19</v>
      </c>
      <c r="AG16" s="131">
        <v>37.119999999999997</v>
      </c>
      <c r="AH16" s="131">
        <f t="shared" si="2"/>
        <v>29.849999999999998</v>
      </c>
      <c r="AI16" s="132">
        <v>0.28399999999999997</v>
      </c>
      <c r="AJ16" s="133">
        <v>4.04</v>
      </c>
      <c r="AK16" s="133">
        <v>1.29</v>
      </c>
      <c r="AL16" s="134">
        <v>2</v>
      </c>
      <c r="AM16" s="134">
        <v>0.7</v>
      </c>
      <c r="AN16" s="142"/>
      <c r="AO16" s="198">
        <v>1913</v>
      </c>
      <c r="AP16" s="131">
        <v>2.97</v>
      </c>
      <c r="AQ16" s="131">
        <v>0.28000000000000003</v>
      </c>
      <c r="AR16" s="131">
        <v>3.83</v>
      </c>
      <c r="AS16" s="131">
        <v>0.19</v>
      </c>
      <c r="AT16" s="131">
        <v>37.119999999999997</v>
      </c>
      <c r="AU16" s="131">
        <f t="shared" si="3"/>
        <v>29.849999999999998</v>
      </c>
      <c r="AV16" s="132">
        <v>0.28399999999999997</v>
      </c>
      <c r="AW16" s="133">
        <v>4.04</v>
      </c>
      <c r="AX16" s="133">
        <v>1.29</v>
      </c>
      <c r="AY16" s="134">
        <v>2</v>
      </c>
      <c r="AZ16" s="134">
        <v>0.7</v>
      </c>
      <c r="BA16" s="142"/>
      <c r="BB16" s="198">
        <v>1966</v>
      </c>
      <c r="BC16" s="131">
        <v>2.89</v>
      </c>
      <c r="BD16" s="131">
        <v>0.21</v>
      </c>
      <c r="BE16" s="131">
        <v>5.82</v>
      </c>
      <c r="BF16" s="131">
        <v>0.85</v>
      </c>
      <c r="BG16" s="131">
        <v>37.67</v>
      </c>
      <c r="BH16" s="131">
        <f t="shared" si="4"/>
        <v>27.9</v>
      </c>
      <c r="BI16" s="132">
        <v>0.27600000000000002</v>
      </c>
      <c r="BJ16" s="133">
        <v>3.99</v>
      </c>
      <c r="BK16" s="133">
        <v>2.02</v>
      </c>
      <c r="BL16" s="134">
        <v>1.3</v>
      </c>
      <c r="BM16" s="134">
        <v>0.4</v>
      </c>
      <c r="BN16" s="142"/>
      <c r="BO16" s="198">
        <v>1966</v>
      </c>
      <c r="BP16" s="131">
        <v>2.89</v>
      </c>
      <c r="BQ16" s="131">
        <v>0.21</v>
      </c>
      <c r="BR16" s="131">
        <v>5.82</v>
      </c>
      <c r="BS16" s="131">
        <v>0.85</v>
      </c>
      <c r="BT16" s="131">
        <v>37.67</v>
      </c>
      <c r="BU16" s="131">
        <f t="shared" si="5"/>
        <v>27.9</v>
      </c>
      <c r="BV16" s="132">
        <v>0.27600000000000002</v>
      </c>
      <c r="BW16" s="133">
        <v>3.99</v>
      </c>
      <c r="BX16" s="133">
        <v>2.02</v>
      </c>
      <c r="BY16" s="134">
        <v>1.3</v>
      </c>
      <c r="BZ16" s="134">
        <v>0.4</v>
      </c>
      <c r="CA16" s="142"/>
      <c r="CB16" s="197">
        <v>2010</v>
      </c>
      <c r="CC16" s="135">
        <v>3.25</v>
      </c>
      <c r="CD16" s="135">
        <v>0.32</v>
      </c>
      <c r="CE16" s="135">
        <v>7.06</v>
      </c>
      <c r="CF16" s="135">
        <v>0.95</v>
      </c>
      <c r="CG16" s="135">
        <v>38.18</v>
      </c>
      <c r="CH16" s="131">
        <f t="shared" si="6"/>
        <v>26.6</v>
      </c>
      <c r="CI16" s="136">
        <v>0.29699999999999999</v>
      </c>
      <c r="CJ16" s="137">
        <v>4.38</v>
      </c>
      <c r="CK16" s="137">
        <v>2.17</v>
      </c>
      <c r="CL16" s="138">
        <v>2.1</v>
      </c>
      <c r="CM16" s="138">
        <v>0.4</v>
      </c>
      <c r="CN16" s="142"/>
    </row>
    <row r="17" spans="1:92" x14ac:dyDescent="0.25">
      <c r="A17" s="142"/>
      <c r="B17" s="178">
        <v>1889</v>
      </c>
      <c r="C17" s="131">
        <v>3.36</v>
      </c>
      <c r="D17" s="131">
        <v>0.36</v>
      </c>
      <c r="E17" s="131">
        <v>3.53</v>
      </c>
      <c r="F17" s="131">
        <v>0.31</v>
      </c>
      <c r="G17" s="131">
        <v>38.840000000000003</v>
      </c>
      <c r="H17" s="131">
        <f t="shared" si="0"/>
        <v>31.280000000000005</v>
      </c>
      <c r="I17" s="147"/>
      <c r="J17" s="133">
        <v>5.97</v>
      </c>
      <c r="K17" s="133">
        <v>1.05</v>
      </c>
      <c r="L17" s="134">
        <v>2.7</v>
      </c>
      <c r="M17" s="134">
        <v>1.7</v>
      </c>
      <c r="N17" s="142"/>
      <c r="O17" s="172">
        <v>1889</v>
      </c>
      <c r="P17" s="131">
        <v>3.36</v>
      </c>
      <c r="Q17" s="131">
        <v>0.36</v>
      </c>
      <c r="R17" s="131">
        <v>3.53</v>
      </c>
      <c r="S17" s="131">
        <v>0.31</v>
      </c>
      <c r="T17" s="131">
        <v>38.840000000000003</v>
      </c>
      <c r="U17" s="131">
        <f t="shared" si="1"/>
        <v>31.280000000000005</v>
      </c>
      <c r="V17" s="147"/>
      <c r="W17" s="133">
        <v>5.97</v>
      </c>
      <c r="X17" s="133">
        <v>1.05</v>
      </c>
      <c r="Y17" s="134">
        <v>2.7</v>
      </c>
      <c r="Z17" s="134">
        <v>1.7</v>
      </c>
      <c r="AA17" s="142"/>
      <c r="AB17" s="178">
        <v>1914</v>
      </c>
      <c r="AC17" s="131">
        <v>2.97</v>
      </c>
      <c r="AD17" s="131">
        <v>0.27</v>
      </c>
      <c r="AE17" s="131">
        <v>3.98</v>
      </c>
      <c r="AF17" s="131">
        <v>0.19</v>
      </c>
      <c r="AG17" s="131">
        <v>36.4</v>
      </c>
      <c r="AH17" s="131">
        <f t="shared" si="2"/>
        <v>28.989999999999995</v>
      </c>
      <c r="AI17" s="132">
        <v>0.27900000000000003</v>
      </c>
      <c r="AJ17" s="133">
        <v>3.87</v>
      </c>
      <c r="AK17" s="133">
        <v>1.34</v>
      </c>
      <c r="AL17" s="134">
        <v>1.8</v>
      </c>
      <c r="AM17" s="134">
        <v>0.8</v>
      </c>
      <c r="AN17" s="142"/>
      <c r="AO17" s="198">
        <v>1914</v>
      </c>
      <c r="AP17" s="131">
        <v>2.97</v>
      </c>
      <c r="AQ17" s="131">
        <v>0.27</v>
      </c>
      <c r="AR17" s="131">
        <v>3.98</v>
      </c>
      <c r="AS17" s="131">
        <v>0.19</v>
      </c>
      <c r="AT17" s="131">
        <v>36.4</v>
      </c>
      <c r="AU17" s="131">
        <f t="shared" si="3"/>
        <v>28.989999999999995</v>
      </c>
      <c r="AV17" s="132">
        <v>0.27900000000000003</v>
      </c>
      <c r="AW17" s="133">
        <v>3.87</v>
      </c>
      <c r="AX17" s="133">
        <v>1.34</v>
      </c>
      <c r="AY17" s="134">
        <v>1.8</v>
      </c>
      <c r="AZ17" s="134">
        <v>0.8</v>
      </c>
      <c r="BA17" s="142"/>
      <c r="BB17" s="198">
        <v>1967</v>
      </c>
      <c r="BC17" s="131">
        <v>2.98</v>
      </c>
      <c r="BD17" s="131">
        <v>0.23</v>
      </c>
      <c r="BE17" s="131">
        <v>5.99</v>
      </c>
      <c r="BF17" s="131">
        <v>0.71</v>
      </c>
      <c r="BG17" s="131">
        <v>37.61</v>
      </c>
      <c r="BH17" s="131">
        <f t="shared" si="4"/>
        <v>27.700000000000003</v>
      </c>
      <c r="BI17" s="132">
        <v>0.27400000000000002</v>
      </c>
      <c r="BJ17" s="133">
        <v>3.77</v>
      </c>
      <c r="BK17" s="133">
        <v>2.0099999999999998</v>
      </c>
      <c r="BL17" s="134">
        <v>1.4</v>
      </c>
      <c r="BM17" s="134">
        <v>0.3</v>
      </c>
      <c r="BN17" s="142"/>
      <c r="BO17" s="198">
        <v>1967</v>
      </c>
      <c r="BP17" s="131">
        <v>2.98</v>
      </c>
      <c r="BQ17" s="131">
        <v>0.23</v>
      </c>
      <c r="BR17" s="131">
        <v>5.99</v>
      </c>
      <c r="BS17" s="131">
        <v>0.71</v>
      </c>
      <c r="BT17" s="131">
        <v>37.61</v>
      </c>
      <c r="BU17" s="131">
        <f t="shared" si="5"/>
        <v>27.700000000000003</v>
      </c>
      <c r="BV17" s="132">
        <v>0.27400000000000002</v>
      </c>
      <c r="BW17" s="133">
        <v>3.77</v>
      </c>
      <c r="BX17" s="133">
        <v>2.0099999999999998</v>
      </c>
      <c r="BY17" s="134">
        <v>1.4</v>
      </c>
      <c r="BZ17" s="134">
        <v>0.3</v>
      </c>
      <c r="CA17" s="142"/>
      <c r="CB17" s="197">
        <v>2011</v>
      </c>
      <c r="CC17" s="135">
        <v>3.09</v>
      </c>
      <c r="CD17" s="135">
        <v>0.32</v>
      </c>
      <c r="CE17" s="135">
        <v>7.1</v>
      </c>
      <c r="CF17" s="135">
        <v>0.94</v>
      </c>
      <c r="CG17" s="135">
        <v>38.130000000000003</v>
      </c>
      <c r="CH17" s="131">
        <f t="shared" si="6"/>
        <v>26.680000000000003</v>
      </c>
      <c r="CI17" s="136">
        <v>0.29499999999999998</v>
      </c>
      <c r="CJ17" s="137">
        <v>4.28</v>
      </c>
      <c r="CK17" s="137">
        <v>2.2999999999999998</v>
      </c>
      <c r="CL17" s="138">
        <v>2</v>
      </c>
      <c r="CM17" s="138">
        <v>0.4</v>
      </c>
      <c r="CN17" s="142"/>
    </row>
    <row r="18" spans="1:92" x14ac:dyDescent="0.25">
      <c r="A18" s="142"/>
      <c r="B18" s="178">
        <v>1890</v>
      </c>
      <c r="C18" s="131">
        <v>3.64</v>
      </c>
      <c r="D18" s="131">
        <v>0.42</v>
      </c>
      <c r="E18" s="131">
        <v>3.4</v>
      </c>
      <c r="F18" s="131">
        <v>0.24</v>
      </c>
      <c r="G18" s="131">
        <v>39.31</v>
      </c>
      <c r="H18" s="131">
        <f t="shared" si="0"/>
        <v>31.610000000000003</v>
      </c>
      <c r="I18" s="147"/>
      <c r="J18" s="133">
        <v>6.02</v>
      </c>
      <c r="K18" s="133">
        <v>0.93</v>
      </c>
      <c r="L18" s="134">
        <v>3.5</v>
      </c>
      <c r="M18" s="134">
        <v>1.9</v>
      </c>
      <c r="N18" s="142"/>
      <c r="O18" s="172">
        <v>1890</v>
      </c>
      <c r="P18" s="131">
        <v>3.64</v>
      </c>
      <c r="Q18" s="131">
        <v>0.42</v>
      </c>
      <c r="R18" s="131">
        <v>3.4</v>
      </c>
      <c r="S18" s="131">
        <v>0.24</v>
      </c>
      <c r="T18" s="131">
        <v>39.31</v>
      </c>
      <c r="U18" s="131">
        <f t="shared" si="1"/>
        <v>31.610000000000003</v>
      </c>
      <c r="V18" s="147"/>
      <c r="W18" s="133">
        <v>6.02</v>
      </c>
      <c r="X18" s="133">
        <v>0.93</v>
      </c>
      <c r="Y18" s="134">
        <v>3.5</v>
      </c>
      <c r="Z18" s="134">
        <v>1.9</v>
      </c>
      <c r="AA18" s="142"/>
      <c r="AB18" s="178">
        <v>1915</v>
      </c>
      <c r="AC18" s="131">
        <v>2.98</v>
      </c>
      <c r="AD18" s="131">
        <v>0.27</v>
      </c>
      <c r="AE18" s="131">
        <v>3.79</v>
      </c>
      <c r="AF18" s="131">
        <v>0.17</v>
      </c>
      <c r="AG18" s="131">
        <v>36.340000000000003</v>
      </c>
      <c r="AH18" s="131">
        <f t="shared" si="2"/>
        <v>29.130000000000003</v>
      </c>
      <c r="AI18" s="132">
        <v>0.27700000000000002</v>
      </c>
      <c r="AJ18" s="133">
        <v>3.81</v>
      </c>
      <c r="AK18" s="133">
        <v>1.27</v>
      </c>
      <c r="AL18" s="134">
        <v>1.8</v>
      </c>
      <c r="AM18" s="134">
        <v>1</v>
      </c>
      <c r="AN18" s="142"/>
      <c r="AO18" s="198">
        <v>1915</v>
      </c>
      <c r="AP18" s="131">
        <v>2.98</v>
      </c>
      <c r="AQ18" s="131">
        <v>0.27</v>
      </c>
      <c r="AR18" s="131">
        <v>3.79</v>
      </c>
      <c r="AS18" s="131">
        <v>0.17</v>
      </c>
      <c r="AT18" s="131">
        <v>36.340000000000003</v>
      </c>
      <c r="AU18" s="131">
        <f t="shared" si="3"/>
        <v>29.130000000000003</v>
      </c>
      <c r="AV18" s="132">
        <v>0.27700000000000002</v>
      </c>
      <c r="AW18" s="133">
        <v>3.81</v>
      </c>
      <c r="AX18" s="133">
        <v>1.27</v>
      </c>
      <c r="AY18" s="134">
        <v>1.8</v>
      </c>
      <c r="AZ18" s="134">
        <v>1</v>
      </c>
      <c r="BA18" s="142"/>
      <c r="BB18" s="198">
        <v>1968</v>
      </c>
      <c r="BC18" s="131">
        <v>2.82</v>
      </c>
      <c r="BD18" s="131">
        <v>0.24</v>
      </c>
      <c r="BE18" s="131">
        <v>5.89</v>
      </c>
      <c r="BF18" s="131">
        <v>0.61</v>
      </c>
      <c r="BG18" s="131">
        <v>37.18</v>
      </c>
      <c r="BH18" s="131">
        <f t="shared" si="4"/>
        <v>27.619999999999997</v>
      </c>
      <c r="BI18" s="132">
        <v>0.26900000000000002</v>
      </c>
      <c r="BJ18" s="133">
        <v>3.42</v>
      </c>
      <c r="BK18" s="133">
        <v>2.09</v>
      </c>
      <c r="BL18" s="134">
        <v>1.3</v>
      </c>
      <c r="BM18" s="134">
        <v>0.4</v>
      </c>
      <c r="BN18" s="142"/>
      <c r="BO18" s="198">
        <v>1968</v>
      </c>
      <c r="BP18" s="131">
        <v>2.82</v>
      </c>
      <c r="BQ18" s="131">
        <v>0.24</v>
      </c>
      <c r="BR18" s="131">
        <v>5.89</v>
      </c>
      <c r="BS18" s="131">
        <v>0.61</v>
      </c>
      <c r="BT18" s="131">
        <v>37.18</v>
      </c>
      <c r="BU18" s="131">
        <f t="shared" si="5"/>
        <v>27.619999999999997</v>
      </c>
      <c r="BV18" s="132">
        <v>0.26900000000000002</v>
      </c>
      <c r="BW18" s="133">
        <v>3.42</v>
      </c>
      <c r="BX18" s="133">
        <v>2.09</v>
      </c>
      <c r="BY18" s="134">
        <v>1.3</v>
      </c>
      <c r="BZ18" s="134">
        <v>0.4</v>
      </c>
      <c r="CA18" s="142"/>
      <c r="CB18" s="197">
        <v>2012</v>
      </c>
      <c r="CC18" s="135">
        <v>3.03</v>
      </c>
      <c r="CD18" s="135">
        <v>0.31</v>
      </c>
      <c r="CE18" s="135">
        <v>7.5</v>
      </c>
      <c r="CF18" s="135">
        <v>1.02</v>
      </c>
      <c r="CG18" s="135">
        <v>37.9</v>
      </c>
      <c r="CH18" s="131">
        <f t="shared" si="6"/>
        <v>26.039999999999996</v>
      </c>
      <c r="CI18" s="136">
        <v>0.29699999999999999</v>
      </c>
      <c r="CJ18" s="137">
        <v>4.32</v>
      </c>
      <c r="CK18" s="137">
        <v>2.48</v>
      </c>
      <c r="CL18" s="138">
        <v>1.4</v>
      </c>
      <c r="CM18" s="138">
        <v>0.3</v>
      </c>
      <c r="CN18" s="142"/>
    </row>
    <row r="19" spans="1:92" x14ac:dyDescent="0.25">
      <c r="A19" s="142"/>
      <c r="B19" s="178">
        <v>1891</v>
      </c>
      <c r="C19" s="131">
        <v>3.63</v>
      </c>
      <c r="D19" s="131">
        <v>0.44</v>
      </c>
      <c r="E19" s="131">
        <v>3.45</v>
      </c>
      <c r="F19" s="131">
        <v>0.26</v>
      </c>
      <c r="G19" s="131">
        <v>39.15</v>
      </c>
      <c r="H19" s="131">
        <f t="shared" si="0"/>
        <v>31.369999999999997</v>
      </c>
      <c r="I19" s="147"/>
      <c r="J19" s="133">
        <v>5.7</v>
      </c>
      <c r="K19" s="133">
        <v>0.95</v>
      </c>
      <c r="L19" s="134">
        <v>2.7</v>
      </c>
      <c r="M19" s="134">
        <v>1.6</v>
      </c>
      <c r="N19" s="142"/>
      <c r="O19" s="172">
        <v>1891</v>
      </c>
      <c r="P19" s="131">
        <v>3.63</v>
      </c>
      <c r="Q19" s="131">
        <v>0.44</v>
      </c>
      <c r="R19" s="131">
        <v>3.45</v>
      </c>
      <c r="S19" s="131">
        <v>0.26</v>
      </c>
      <c r="T19" s="131">
        <v>39.15</v>
      </c>
      <c r="U19" s="131">
        <f t="shared" si="1"/>
        <v>31.369999999999997</v>
      </c>
      <c r="V19" s="147"/>
      <c r="W19" s="133">
        <v>5.7</v>
      </c>
      <c r="X19" s="133">
        <v>0.95</v>
      </c>
      <c r="Y19" s="134">
        <v>2.7</v>
      </c>
      <c r="Z19" s="134">
        <v>1.6</v>
      </c>
      <c r="AA19" s="142"/>
      <c r="AB19" s="178">
        <v>1916</v>
      </c>
      <c r="AC19" s="131">
        <v>2.84</v>
      </c>
      <c r="AD19" s="131">
        <v>0.25</v>
      </c>
      <c r="AE19" s="131">
        <v>3.82</v>
      </c>
      <c r="AF19" s="131">
        <v>0.15</v>
      </c>
      <c r="AG19" s="131">
        <v>36.479999999999997</v>
      </c>
      <c r="AH19" s="131">
        <f t="shared" si="2"/>
        <v>29.42</v>
      </c>
      <c r="AI19" s="132">
        <v>0.27400000000000002</v>
      </c>
      <c r="AJ19" s="133">
        <v>3.56</v>
      </c>
      <c r="AK19" s="133">
        <v>1.34</v>
      </c>
      <c r="AL19" s="134">
        <v>1.4</v>
      </c>
      <c r="AM19" s="134">
        <v>0.8</v>
      </c>
      <c r="AN19" s="142"/>
      <c r="AO19" s="198">
        <v>1916</v>
      </c>
      <c r="AP19" s="131">
        <v>2.84</v>
      </c>
      <c r="AQ19" s="131">
        <v>0.25</v>
      </c>
      <c r="AR19" s="131">
        <v>3.82</v>
      </c>
      <c r="AS19" s="131">
        <v>0.15</v>
      </c>
      <c r="AT19" s="131">
        <v>36.479999999999997</v>
      </c>
      <c r="AU19" s="131">
        <f t="shared" si="3"/>
        <v>29.42</v>
      </c>
      <c r="AV19" s="132">
        <v>0.27400000000000002</v>
      </c>
      <c r="AW19" s="133">
        <v>3.56</v>
      </c>
      <c r="AX19" s="133">
        <v>1.34</v>
      </c>
      <c r="AY19" s="134">
        <v>1.4</v>
      </c>
      <c r="AZ19" s="134">
        <v>0.8</v>
      </c>
      <c r="BA19" s="142"/>
      <c r="BB19" s="198">
        <v>1969</v>
      </c>
      <c r="BC19" s="131">
        <v>3.45</v>
      </c>
      <c r="BD19" s="131">
        <v>0.23</v>
      </c>
      <c r="BE19" s="131">
        <v>5.77</v>
      </c>
      <c r="BF19" s="131">
        <v>0.8</v>
      </c>
      <c r="BG19" s="131">
        <v>38.08</v>
      </c>
      <c r="BH19" s="131">
        <f t="shared" si="4"/>
        <v>27.83</v>
      </c>
      <c r="BI19" s="132">
        <v>0.27600000000000002</v>
      </c>
      <c r="BJ19" s="133">
        <v>4.07</v>
      </c>
      <c r="BK19" s="133">
        <v>1.67</v>
      </c>
      <c r="BL19" s="134">
        <v>2</v>
      </c>
      <c r="BM19" s="134">
        <v>0.5</v>
      </c>
      <c r="BN19" s="142"/>
      <c r="BO19" s="198">
        <v>1969</v>
      </c>
      <c r="BP19" s="131">
        <v>3.45</v>
      </c>
      <c r="BQ19" s="131">
        <v>0.23</v>
      </c>
      <c r="BR19" s="131">
        <v>5.77</v>
      </c>
      <c r="BS19" s="131">
        <v>0.8</v>
      </c>
      <c r="BT19" s="131">
        <v>38.08</v>
      </c>
      <c r="BU19" s="131">
        <f t="shared" si="5"/>
        <v>27.83</v>
      </c>
      <c r="BV19" s="132">
        <v>0.27600000000000002</v>
      </c>
      <c r="BW19" s="133">
        <v>4.07</v>
      </c>
      <c r="BX19" s="133">
        <v>1.67</v>
      </c>
      <c r="BY19" s="134">
        <v>2</v>
      </c>
      <c r="BZ19" s="134">
        <v>0.5</v>
      </c>
      <c r="CA19" s="142"/>
      <c r="CB19" s="197">
        <v>2013</v>
      </c>
      <c r="CC19" s="135">
        <v>3.01</v>
      </c>
      <c r="CD19" s="135">
        <v>0.32</v>
      </c>
      <c r="CE19" s="135">
        <v>7.55</v>
      </c>
      <c r="CF19" s="135">
        <v>0.96</v>
      </c>
      <c r="CG19" s="135">
        <v>38.020000000000003</v>
      </c>
      <c r="CH19" s="131">
        <f t="shared" si="6"/>
        <v>26.180000000000003</v>
      </c>
      <c r="CI19" s="136">
        <v>0.29699999999999999</v>
      </c>
      <c r="CJ19" s="137">
        <v>4.17</v>
      </c>
      <c r="CK19" s="137">
        <v>2.5099999999999998</v>
      </c>
      <c r="CL19" s="134">
        <v>2.1</v>
      </c>
      <c r="CM19" s="134">
        <v>0.4</v>
      </c>
      <c r="CN19" s="142"/>
    </row>
    <row r="20" spans="1:92" x14ac:dyDescent="0.25">
      <c r="A20" s="142"/>
      <c r="B20" s="178">
        <v>1892</v>
      </c>
      <c r="C20" s="131">
        <v>3.36</v>
      </c>
      <c r="D20" s="131">
        <v>0.31</v>
      </c>
      <c r="E20" s="131">
        <v>3.26</v>
      </c>
      <c r="F20" s="131">
        <v>0.23</v>
      </c>
      <c r="G20" s="131">
        <v>38.5</v>
      </c>
      <c r="H20" s="131">
        <f t="shared" si="0"/>
        <v>31.34</v>
      </c>
      <c r="I20" s="147"/>
      <c r="J20" s="133">
        <v>5.1100000000000003</v>
      </c>
      <c r="K20" s="133">
        <v>0.97</v>
      </c>
      <c r="L20" s="134">
        <v>1.7</v>
      </c>
      <c r="M20" s="134">
        <v>1.3</v>
      </c>
      <c r="N20" s="142"/>
      <c r="O20" s="172">
        <v>1892</v>
      </c>
      <c r="P20" s="131">
        <v>3.36</v>
      </c>
      <c r="Q20" s="131">
        <v>0.31</v>
      </c>
      <c r="R20" s="131">
        <v>3.26</v>
      </c>
      <c r="S20" s="131">
        <v>0.23</v>
      </c>
      <c r="T20" s="131">
        <v>38.5</v>
      </c>
      <c r="U20" s="131">
        <f t="shared" si="1"/>
        <v>31.34</v>
      </c>
      <c r="V20" s="147"/>
      <c r="W20" s="133">
        <v>5.1100000000000003</v>
      </c>
      <c r="X20" s="133">
        <v>0.97</v>
      </c>
      <c r="Y20" s="134">
        <v>1.7</v>
      </c>
      <c r="Z20" s="134">
        <v>1.3</v>
      </c>
      <c r="AA20" s="142"/>
      <c r="AB20" s="178">
        <v>1917</v>
      </c>
      <c r="AC20" s="131">
        <v>2.76</v>
      </c>
      <c r="AD20" s="131">
        <v>0.23</v>
      </c>
      <c r="AE20" s="131">
        <v>3.46</v>
      </c>
      <c r="AF20" s="131">
        <v>0.13</v>
      </c>
      <c r="AG20" s="131">
        <v>36.53</v>
      </c>
      <c r="AH20" s="131">
        <f t="shared" si="2"/>
        <v>29.950000000000006</v>
      </c>
      <c r="AI20" s="132">
        <v>0.27200000000000002</v>
      </c>
      <c r="AJ20" s="133">
        <v>3.58</v>
      </c>
      <c r="AK20" s="133">
        <v>1.25</v>
      </c>
      <c r="AL20" s="134">
        <v>1.2</v>
      </c>
      <c r="AM20" s="134">
        <v>0.6</v>
      </c>
      <c r="AN20" s="142"/>
      <c r="AO20" s="198">
        <v>1917</v>
      </c>
      <c r="AP20" s="131">
        <v>2.76</v>
      </c>
      <c r="AQ20" s="131">
        <v>0.23</v>
      </c>
      <c r="AR20" s="131">
        <v>3.46</v>
      </c>
      <c r="AS20" s="131">
        <v>0.13</v>
      </c>
      <c r="AT20" s="131">
        <v>36.53</v>
      </c>
      <c r="AU20" s="131">
        <f t="shared" si="3"/>
        <v>29.950000000000006</v>
      </c>
      <c r="AV20" s="132">
        <v>0.27200000000000002</v>
      </c>
      <c r="AW20" s="133">
        <v>3.58</v>
      </c>
      <c r="AX20" s="133">
        <v>1.25</v>
      </c>
      <c r="AY20" s="134">
        <v>1.2</v>
      </c>
      <c r="AZ20" s="134">
        <v>0.6</v>
      </c>
      <c r="BA20" s="142"/>
      <c r="BB20" s="198">
        <v>1970</v>
      </c>
      <c r="BC20" s="131">
        <v>3.53</v>
      </c>
      <c r="BD20" s="131">
        <v>0.21</v>
      </c>
      <c r="BE20" s="131">
        <v>5.75</v>
      </c>
      <c r="BF20" s="131">
        <v>0.88</v>
      </c>
      <c r="BG20" s="131">
        <v>38.409999999999997</v>
      </c>
      <c r="BH20" s="131">
        <f t="shared" si="4"/>
        <v>28.039999999999996</v>
      </c>
      <c r="BI20" s="132">
        <v>0.28100000000000003</v>
      </c>
      <c r="BJ20" s="133">
        <v>4.34</v>
      </c>
      <c r="BK20" s="133">
        <v>1.63</v>
      </c>
      <c r="BL20" s="134">
        <v>1.4</v>
      </c>
      <c r="BM20" s="134">
        <v>0.3</v>
      </c>
      <c r="BN20" s="142"/>
      <c r="BO20" s="198">
        <v>1970</v>
      </c>
      <c r="BP20" s="131">
        <v>3.53</v>
      </c>
      <c r="BQ20" s="131">
        <v>0.21</v>
      </c>
      <c r="BR20" s="131">
        <v>5.75</v>
      </c>
      <c r="BS20" s="131">
        <v>0.88</v>
      </c>
      <c r="BT20" s="131">
        <v>38.409999999999997</v>
      </c>
      <c r="BU20" s="131">
        <f t="shared" si="5"/>
        <v>28.039999999999996</v>
      </c>
      <c r="BV20" s="132">
        <v>0.28100000000000003</v>
      </c>
      <c r="BW20" s="133">
        <v>4.34</v>
      </c>
      <c r="BX20" s="133">
        <v>1.63</v>
      </c>
      <c r="BY20" s="134">
        <v>1.4</v>
      </c>
      <c r="BZ20" s="134">
        <v>0.3</v>
      </c>
      <c r="CA20" s="142"/>
      <c r="CB20" s="197">
        <v>2014</v>
      </c>
      <c r="CC20" s="135">
        <v>2.88</v>
      </c>
      <c r="CD20" s="135">
        <v>0.34</v>
      </c>
      <c r="CE20" s="135">
        <v>7.7</v>
      </c>
      <c r="CF20" s="135">
        <v>0.86</v>
      </c>
      <c r="CG20" s="135">
        <v>37.85</v>
      </c>
      <c r="CH20" s="131">
        <f t="shared" si="6"/>
        <v>26.069999999999997</v>
      </c>
      <c r="CI20" s="136">
        <v>0.29799999999999999</v>
      </c>
      <c r="CJ20" s="137">
        <v>4.07</v>
      </c>
      <c r="CK20" s="137">
        <v>2.67</v>
      </c>
      <c r="CL20" s="138">
        <v>1.5</v>
      </c>
      <c r="CM20" s="138">
        <v>0.3</v>
      </c>
      <c r="CN20" s="142"/>
    </row>
    <row r="21" spans="1:92" x14ac:dyDescent="0.25">
      <c r="A21" s="142"/>
      <c r="B21" s="178">
        <v>1893</v>
      </c>
      <c r="C21" s="131">
        <v>3.91</v>
      </c>
      <c r="D21" s="131">
        <v>0.41</v>
      </c>
      <c r="E21" s="131">
        <v>2.13</v>
      </c>
      <c r="F21" s="131">
        <v>0.28999999999999998</v>
      </c>
      <c r="G21" s="131">
        <v>40.590000000000003</v>
      </c>
      <c r="H21" s="131">
        <f t="shared" si="0"/>
        <v>33.850000000000009</v>
      </c>
      <c r="I21" s="147"/>
      <c r="J21" s="133">
        <v>6.57</v>
      </c>
      <c r="K21" s="133">
        <v>0.54</v>
      </c>
      <c r="L21" s="134">
        <v>2.2000000000000002</v>
      </c>
      <c r="M21" s="134">
        <v>1.4</v>
      </c>
      <c r="N21" s="142"/>
      <c r="O21" s="172">
        <v>1893</v>
      </c>
      <c r="P21" s="131">
        <v>3.91</v>
      </c>
      <c r="Q21" s="131">
        <v>0.41</v>
      </c>
      <c r="R21" s="131">
        <v>2.13</v>
      </c>
      <c r="S21" s="131">
        <v>0.28999999999999998</v>
      </c>
      <c r="T21" s="131">
        <v>40.590000000000003</v>
      </c>
      <c r="U21" s="131">
        <f t="shared" si="1"/>
        <v>33.850000000000009</v>
      </c>
      <c r="V21" s="147"/>
      <c r="W21" s="133">
        <v>6.57</v>
      </c>
      <c r="X21" s="133">
        <v>0.54</v>
      </c>
      <c r="Y21" s="134">
        <v>2.2000000000000002</v>
      </c>
      <c r="Z21" s="134">
        <v>1.4</v>
      </c>
      <c r="AA21" s="142"/>
      <c r="AB21" s="178">
        <v>1918</v>
      </c>
      <c r="AC21" s="131">
        <v>2.82</v>
      </c>
      <c r="AD21" s="131">
        <v>0.23</v>
      </c>
      <c r="AE21" s="131">
        <v>2.89</v>
      </c>
      <c r="AF21" s="131">
        <v>0.12</v>
      </c>
      <c r="AG21" s="131">
        <v>37.270000000000003</v>
      </c>
      <c r="AH21" s="131">
        <f t="shared" si="2"/>
        <v>31.210000000000004</v>
      </c>
      <c r="AI21" s="132">
        <v>0.27300000000000002</v>
      </c>
      <c r="AJ21" s="133">
        <v>3.63</v>
      </c>
      <c r="AK21" s="133">
        <v>1.03</v>
      </c>
      <c r="AL21" s="134">
        <v>1.2</v>
      </c>
      <c r="AM21" s="134">
        <v>0.6</v>
      </c>
      <c r="AN21" s="142"/>
      <c r="AO21" s="198">
        <v>1918</v>
      </c>
      <c r="AP21" s="131">
        <v>2.82</v>
      </c>
      <c r="AQ21" s="131">
        <v>0.23</v>
      </c>
      <c r="AR21" s="131">
        <v>2.89</v>
      </c>
      <c r="AS21" s="131">
        <v>0.12</v>
      </c>
      <c r="AT21" s="131">
        <v>37.270000000000003</v>
      </c>
      <c r="AU21" s="131">
        <f t="shared" si="3"/>
        <v>31.210000000000004</v>
      </c>
      <c r="AV21" s="132">
        <v>0.27300000000000002</v>
      </c>
      <c r="AW21" s="133">
        <v>3.63</v>
      </c>
      <c r="AX21" s="133">
        <v>1.03</v>
      </c>
      <c r="AY21" s="134">
        <v>1.2</v>
      </c>
      <c r="AZ21" s="134">
        <v>0.6</v>
      </c>
      <c r="BA21" s="142"/>
      <c r="BB21" s="198">
        <v>1971</v>
      </c>
      <c r="BC21" s="131">
        <v>3.23</v>
      </c>
      <c r="BD21" s="131">
        <v>0.21</v>
      </c>
      <c r="BE21" s="131">
        <v>5.41</v>
      </c>
      <c r="BF21" s="131">
        <v>0.74</v>
      </c>
      <c r="BG21" s="131">
        <v>37.85</v>
      </c>
      <c r="BH21" s="131">
        <f t="shared" si="4"/>
        <v>28.260000000000005</v>
      </c>
      <c r="BI21" s="132">
        <v>0.27600000000000002</v>
      </c>
      <c r="BJ21" s="133">
        <v>3.89</v>
      </c>
      <c r="BK21" s="133">
        <v>1.67</v>
      </c>
      <c r="BL21" s="134">
        <v>1.9</v>
      </c>
      <c r="BM21" s="134">
        <v>0.5</v>
      </c>
      <c r="BN21" s="142"/>
      <c r="BO21" s="198">
        <v>1971</v>
      </c>
      <c r="BP21" s="131">
        <v>3.23</v>
      </c>
      <c r="BQ21" s="131">
        <v>0.21</v>
      </c>
      <c r="BR21" s="131">
        <v>5.41</v>
      </c>
      <c r="BS21" s="131">
        <v>0.74</v>
      </c>
      <c r="BT21" s="131">
        <v>37.85</v>
      </c>
      <c r="BU21" s="131">
        <f t="shared" si="5"/>
        <v>28.260000000000005</v>
      </c>
      <c r="BV21" s="132">
        <v>0.27600000000000002</v>
      </c>
      <c r="BW21" s="133">
        <v>3.89</v>
      </c>
      <c r="BX21" s="133">
        <v>1.67</v>
      </c>
      <c r="BY21" s="134">
        <v>1.9</v>
      </c>
      <c r="BZ21" s="134">
        <v>0.5</v>
      </c>
      <c r="CA21" s="142"/>
      <c r="CB21" s="197">
        <v>2015</v>
      </c>
      <c r="CC21" s="135">
        <v>2.9</v>
      </c>
      <c r="CD21" s="135">
        <v>0.33</v>
      </c>
      <c r="CE21" s="135">
        <v>7.71</v>
      </c>
      <c r="CF21" s="135">
        <v>1.01</v>
      </c>
      <c r="CG21" s="135">
        <v>37.799999999999997</v>
      </c>
      <c r="CH21" s="131">
        <f t="shared" si="6"/>
        <v>25.849999999999998</v>
      </c>
      <c r="CI21" s="136">
        <v>0.29899999999999999</v>
      </c>
      <c r="CJ21" s="137">
        <v>4.25</v>
      </c>
      <c r="CK21" s="137">
        <v>2.66</v>
      </c>
      <c r="CL21" s="138">
        <v>2</v>
      </c>
      <c r="CM21" s="138">
        <v>0.3</v>
      </c>
      <c r="CN21" s="142"/>
    </row>
    <row r="22" spans="1:92" x14ac:dyDescent="0.25">
      <c r="A22" s="142"/>
      <c r="B22" s="178">
        <v>1894</v>
      </c>
      <c r="C22" s="131">
        <v>3.68</v>
      </c>
      <c r="D22" s="131">
        <v>0.38</v>
      </c>
      <c r="E22" s="131">
        <v>2.09</v>
      </c>
      <c r="F22" s="131">
        <v>0.39</v>
      </c>
      <c r="G22" s="131">
        <v>40.17</v>
      </c>
      <c r="H22" s="131">
        <f t="shared" si="0"/>
        <v>33.629999999999995</v>
      </c>
      <c r="I22" s="147"/>
      <c r="J22" s="133">
        <v>7.39</v>
      </c>
      <c r="K22" s="133">
        <v>0.56999999999999995</v>
      </c>
      <c r="L22" s="134">
        <v>3.8</v>
      </c>
      <c r="M22" s="134">
        <v>1.5</v>
      </c>
      <c r="N22" s="142"/>
      <c r="O22" s="172">
        <v>1894</v>
      </c>
      <c r="P22" s="131">
        <v>3.68</v>
      </c>
      <c r="Q22" s="131">
        <v>0.38</v>
      </c>
      <c r="R22" s="131">
        <v>2.09</v>
      </c>
      <c r="S22" s="131">
        <v>0.39</v>
      </c>
      <c r="T22" s="131">
        <v>40.17</v>
      </c>
      <c r="U22" s="131">
        <f t="shared" si="1"/>
        <v>33.629999999999995</v>
      </c>
      <c r="V22" s="147"/>
      <c r="W22" s="133">
        <v>7.39</v>
      </c>
      <c r="X22" s="133">
        <v>0.56999999999999995</v>
      </c>
      <c r="Y22" s="134">
        <v>3.8</v>
      </c>
      <c r="Z22" s="134">
        <v>1.5</v>
      </c>
      <c r="AA22" s="142"/>
      <c r="AB22" s="178">
        <v>1919</v>
      </c>
      <c r="AC22" s="131">
        <v>2.67</v>
      </c>
      <c r="AD22" s="131">
        <v>0.24</v>
      </c>
      <c r="AE22" s="131">
        <v>3.07</v>
      </c>
      <c r="AF22" s="131">
        <v>0.2</v>
      </c>
      <c r="AG22" s="131">
        <v>37</v>
      </c>
      <c r="AH22" s="131">
        <f t="shared" si="2"/>
        <v>30.819999999999997</v>
      </c>
      <c r="AI22" s="132">
        <v>0.28199999999999997</v>
      </c>
      <c r="AJ22" s="133">
        <v>3.87</v>
      </c>
      <c r="AK22" s="133">
        <v>1.1499999999999999</v>
      </c>
      <c r="AL22" s="134">
        <v>1.6</v>
      </c>
      <c r="AM22" s="134">
        <v>0.8</v>
      </c>
      <c r="AN22" s="142"/>
      <c r="AO22" s="198">
        <v>1919</v>
      </c>
      <c r="AP22" s="131">
        <v>2.67</v>
      </c>
      <c r="AQ22" s="131">
        <v>0.24</v>
      </c>
      <c r="AR22" s="131">
        <v>3.07</v>
      </c>
      <c r="AS22" s="131">
        <v>0.2</v>
      </c>
      <c r="AT22" s="131">
        <v>37</v>
      </c>
      <c r="AU22" s="131">
        <f t="shared" si="3"/>
        <v>30.819999999999997</v>
      </c>
      <c r="AV22" s="132">
        <v>0.28199999999999997</v>
      </c>
      <c r="AW22" s="133">
        <v>3.87</v>
      </c>
      <c r="AX22" s="133">
        <v>1.1499999999999999</v>
      </c>
      <c r="AY22" s="134">
        <v>1.6</v>
      </c>
      <c r="AZ22" s="134">
        <v>0.8</v>
      </c>
      <c r="BA22" s="142"/>
      <c r="BB22" s="198">
        <v>1972</v>
      </c>
      <c r="BC22" s="131">
        <v>3.15</v>
      </c>
      <c r="BD22" s="131">
        <v>0.2</v>
      </c>
      <c r="BE22" s="131">
        <v>5.57</v>
      </c>
      <c r="BF22" s="131">
        <v>0.68</v>
      </c>
      <c r="BG22" s="131">
        <v>37.64</v>
      </c>
      <c r="BH22" s="131">
        <f t="shared" si="4"/>
        <v>28.04</v>
      </c>
      <c r="BI22" s="132">
        <v>0.27200000000000002</v>
      </c>
      <c r="BJ22" s="133">
        <v>3.69</v>
      </c>
      <c r="BK22" s="133">
        <v>1.77</v>
      </c>
      <c r="BL22" s="134">
        <v>1.7</v>
      </c>
      <c r="BM22" s="134">
        <v>0.4</v>
      </c>
      <c r="BN22" s="142"/>
      <c r="BO22" s="198">
        <v>1972</v>
      </c>
      <c r="BP22" s="131">
        <v>3.15</v>
      </c>
      <c r="BQ22" s="131">
        <v>0.2</v>
      </c>
      <c r="BR22" s="131">
        <v>5.57</v>
      </c>
      <c r="BS22" s="131">
        <v>0.68</v>
      </c>
      <c r="BT22" s="131">
        <v>37.64</v>
      </c>
      <c r="BU22" s="131">
        <f t="shared" si="5"/>
        <v>28.04</v>
      </c>
      <c r="BV22" s="132">
        <v>0.27200000000000002</v>
      </c>
      <c r="BW22" s="133">
        <v>3.69</v>
      </c>
      <c r="BX22" s="133">
        <v>1.77</v>
      </c>
      <c r="BY22" s="134">
        <v>1.7</v>
      </c>
      <c r="BZ22" s="134">
        <v>0.4</v>
      </c>
      <c r="CA22" s="142"/>
      <c r="CB22" s="197">
        <v>2016</v>
      </c>
      <c r="CC22" s="135">
        <v>3.11</v>
      </c>
      <c r="CD22" s="135">
        <v>0.34</v>
      </c>
      <c r="CE22" s="135">
        <v>8.0299999999999994</v>
      </c>
      <c r="CF22" s="135">
        <v>1.1599999999999999</v>
      </c>
      <c r="CG22" s="135">
        <v>38.01</v>
      </c>
      <c r="CH22" s="131">
        <f t="shared" si="6"/>
        <v>25.369999999999994</v>
      </c>
      <c r="CI22" s="136">
        <v>0.3</v>
      </c>
      <c r="CJ22" s="137">
        <v>4.4800000000000004</v>
      </c>
      <c r="CK22" s="137">
        <v>2.58</v>
      </c>
      <c r="CL22" s="138">
        <v>1.6</v>
      </c>
      <c r="CM22" s="138">
        <v>0.4</v>
      </c>
      <c r="CN22" s="142"/>
    </row>
    <row r="23" spans="1:92" x14ac:dyDescent="0.25">
      <c r="A23" s="142"/>
      <c r="B23" s="178">
        <v>1895</v>
      </c>
      <c r="C23" s="131">
        <v>3.21</v>
      </c>
      <c r="D23" s="131">
        <v>0.42</v>
      </c>
      <c r="E23" s="131">
        <v>2.27</v>
      </c>
      <c r="F23" s="131">
        <v>0.31</v>
      </c>
      <c r="G23" s="131">
        <v>39.29</v>
      </c>
      <c r="H23" s="131">
        <f t="shared" si="0"/>
        <v>33.079999999999991</v>
      </c>
      <c r="I23" s="147"/>
      <c r="J23" s="133">
        <v>6.6</v>
      </c>
      <c r="K23" s="133">
        <v>0.71</v>
      </c>
      <c r="L23" s="134">
        <v>2.7</v>
      </c>
      <c r="M23" s="134">
        <v>1.4</v>
      </c>
      <c r="N23" s="142"/>
      <c r="O23" s="172">
        <v>1895</v>
      </c>
      <c r="P23" s="131">
        <v>3.21</v>
      </c>
      <c r="Q23" s="131">
        <v>0.42</v>
      </c>
      <c r="R23" s="131">
        <v>2.27</v>
      </c>
      <c r="S23" s="131">
        <v>0.31</v>
      </c>
      <c r="T23" s="131">
        <v>39.29</v>
      </c>
      <c r="U23" s="131">
        <f t="shared" si="1"/>
        <v>33.079999999999991</v>
      </c>
      <c r="V23" s="147"/>
      <c r="W23" s="133">
        <v>6.6</v>
      </c>
      <c r="X23" s="133">
        <v>0.71</v>
      </c>
      <c r="Y23" s="134">
        <v>2.7</v>
      </c>
      <c r="Z23" s="134">
        <v>1.4</v>
      </c>
      <c r="AA23" s="142"/>
      <c r="AB23" s="178">
        <v>1920</v>
      </c>
      <c r="AC23" s="131">
        <v>2.82</v>
      </c>
      <c r="AD23" s="131">
        <v>0.24</v>
      </c>
      <c r="AE23" s="131">
        <v>3.16</v>
      </c>
      <c r="AF23" s="131">
        <v>0.24</v>
      </c>
      <c r="AG23" s="131">
        <v>37.729999999999997</v>
      </c>
      <c r="AH23" s="131">
        <f t="shared" si="2"/>
        <v>31.269999999999996</v>
      </c>
      <c r="AI23" s="132">
        <v>0.34799999999999998</v>
      </c>
      <c r="AJ23" s="133">
        <v>4.4000000000000004</v>
      </c>
      <c r="AK23" s="133">
        <v>1.1200000000000001</v>
      </c>
      <c r="AL23" s="134">
        <v>2.2000000000000002</v>
      </c>
      <c r="AM23" s="134">
        <v>0.5</v>
      </c>
      <c r="AN23" s="142"/>
      <c r="AO23" s="198">
        <v>1920</v>
      </c>
      <c r="AP23" s="131">
        <v>2.82</v>
      </c>
      <c r="AQ23" s="131">
        <v>0.24</v>
      </c>
      <c r="AR23" s="131">
        <v>3.16</v>
      </c>
      <c r="AS23" s="131">
        <v>0.24</v>
      </c>
      <c r="AT23" s="131">
        <v>37.729999999999997</v>
      </c>
      <c r="AU23" s="131">
        <f t="shared" si="3"/>
        <v>31.269999999999996</v>
      </c>
      <c r="AV23" s="132">
        <v>0.34799999999999998</v>
      </c>
      <c r="AW23" s="133">
        <v>4.4000000000000004</v>
      </c>
      <c r="AX23" s="133">
        <v>1.1200000000000001</v>
      </c>
      <c r="AY23" s="134">
        <v>2.2000000000000002</v>
      </c>
      <c r="AZ23" s="134">
        <v>0.5</v>
      </c>
      <c r="BA23" s="142"/>
      <c r="BB23" s="198">
        <v>1973</v>
      </c>
      <c r="BC23" s="131">
        <v>3.37</v>
      </c>
      <c r="BD23" s="131">
        <v>0.19</v>
      </c>
      <c r="BE23" s="131">
        <v>5.24</v>
      </c>
      <c r="BF23" s="131">
        <v>0.8</v>
      </c>
      <c r="BG23" s="131">
        <v>38.29</v>
      </c>
      <c r="BH23" s="131">
        <f t="shared" si="4"/>
        <v>28.69</v>
      </c>
      <c r="BI23" s="132">
        <v>0.28100000000000003</v>
      </c>
      <c r="BJ23" s="133">
        <v>4.21</v>
      </c>
      <c r="BK23" s="133">
        <v>1.55</v>
      </c>
      <c r="BL23" s="134">
        <v>1.5</v>
      </c>
      <c r="BM23" s="134">
        <v>0.3</v>
      </c>
      <c r="BN23" s="142"/>
      <c r="BO23" s="198">
        <v>1973</v>
      </c>
      <c r="BP23" s="131">
        <v>3.37</v>
      </c>
      <c r="BQ23" s="131">
        <v>0.19</v>
      </c>
      <c r="BR23" s="131">
        <v>5.24</v>
      </c>
      <c r="BS23" s="131">
        <v>0.8</v>
      </c>
      <c r="BT23" s="131">
        <v>38.29</v>
      </c>
      <c r="BU23" s="131">
        <f t="shared" si="5"/>
        <v>28.69</v>
      </c>
      <c r="BV23" s="132">
        <v>0.28100000000000003</v>
      </c>
      <c r="BW23" s="133">
        <v>4.21</v>
      </c>
      <c r="BX23" s="133">
        <v>1.55</v>
      </c>
      <c r="BY23" s="134">
        <v>1.5</v>
      </c>
      <c r="BZ23" s="134">
        <v>0.3</v>
      </c>
      <c r="CA23" s="142"/>
      <c r="CB23" s="197">
        <v>2017</v>
      </c>
      <c r="CC23" s="135">
        <v>3.26</v>
      </c>
      <c r="CD23" s="135">
        <v>0.36</v>
      </c>
      <c r="CE23" s="135">
        <v>8.25</v>
      </c>
      <c r="CF23" s="135">
        <v>1.26</v>
      </c>
      <c r="CG23" s="135">
        <v>38.130000000000003</v>
      </c>
      <c r="CH23" s="131">
        <f t="shared" si="6"/>
        <v>25.000000000000004</v>
      </c>
      <c r="CI23" s="136">
        <v>0.3</v>
      </c>
      <c r="CJ23" s="137">
        <v>4.6500000000000004</v>
      </c>
      <c r="CK23" s="137">
        <v>2.5299999999999998</v>
      </c>
      <c r="CL23" s="138">
        <v>1.8</v>
      </c>
      <c r="CM23" s="138">
        <v>0.3</v>
      </c>
      <c r="CN23" s="142"/>
    </row>
    <row r="24" spans="1:92" x14ac:dyDescent="0.25">
      <c r="A24" s="142"/>
      <c r="B24" s="178">
        <v>1896</v>
      </c>
      <c r="C24" s="131">
        <v>3.06</v>
      </c>
      <c r="D24" s="131">
        <v>0.4</v>
      </c>
      <c r="E24" s="131">
        <v>2.2200000000000002</v>
      </c>
      <c r="F24" s="131">
        <v>0.26</v>
      </c>
      <c r="G24" s="131">
        <v>38.6</v>
      </c>
      <c r="H24" s="131">
        <f t="shared" si="0"/>
        <v>32.660000000000004</v>
      </c>
      <c r="I24" s="147"/>
      <c r="J24" s="133">
        <v>6.04</v>
      </c>
      <c r="K24" s="133">
        <v>0.73</v>
      </c>
      <c r="L24" s="134">
        <v>3</v>
      </c>
      <c r="M24" s="134">
        <v>1.5</v>
      </c>
      <c r="N24" s="142"/>
      <c r="O24" s="172">
        <v>1896</v>
      </c>
      <c r="P24" s="131">
        <v>3.06</v>
      </c>
      <c r="Q24" s="131">
        <v>0.4</v>
      </c>
      <c r="R24" s="131">
        <v>2.2200000000000002</v>
      </c>
      <c r="S24" s="131">
        <v>0.26</v>
      </c>
      <c r="T24" s="131">
        <v>38.6</v>
      </c>
      <c r="U24" s="131">
        <f t="shared" si="1"/>
        <v>32.660000000000004</v>
      </c>
      <c r="V24" s="147"/>
      <c r="W24" s="133">
        <v>6.04</v>
      </c>
      <c r="X24" s="133">
        <v>0.73</v>
      </c>
      <c r="Y24" s="134">
        <v>3</v>
      </c>
      <c r="Z24" s="134">
        <v>1.5</v>
      </c>
      <c r="AA24" s="142"/>
      <c r="AB24" s="178">
        <v>1921</v>
      </c>
      <c r="AC24" s="131">
        <v>2.76</v>
      </c>
      <c r="AD24" s="131">
        <v>0.27</v>
      </c>
      <c r="AE24" s="131">
        <v>3.1</v>
      </c>
      <c r="AF24" s="131">
        <v>0.36</v>
      </c>
      <c r="AG24" s="131">
        <v>38.61</v>
      </c>
      <c r="AH24" s="131">
        <f t="shared" si="2"/>
        <v>32.119999999999997</v>
      </c>
      <c r="AI24" s="132">
        <v>0.378</v>
      </c>
      <c r="AJ24" s="133">
        <v>4.88</v>
      </c>
      <c r="AK24" s="133">
        <v>1.1200000000000001</v>
      </c>
      <c r="AL24" s="134">
        <v>2.2000000000000002</v>
      </c>
      <c r="AM24" s="134">
        <v>0.9</v>
      </c>
      <c r="AN24" s="142"/>
      <c r="AO24" s="198">
        <v>1921</v>
      </c>
      <c r="AP24" s="131">
        <v>2.76</v>
      </c>
      <c r="AQ24" s="131">
        <v>0.27</v>
      </c>
      <c r="AR24" s="131">
        <v>3.1</v>
      </c>
      <c r="AS24" s="131">
        <v>0.36</v>
      </c>
      <c r="AT24" s="131">
        <v>38.61</v>
      </c>
      <c r="AU24" s="131">
        <f t="shared" si="3"/>
        <v>32.119999999999997</v>
      </c>
      <c r="AV24" s="132">
        <v>0.378</v>
      </c>
      <c r="AW24" s="133">
        <v>4.88</v>
      </c>
      <c r="AX24" s="133">
        <v>1.1200000000000001</v>
      </c>
      <c r="AY24" s="134">
        <v>2.2000000000000002</v>
      </c>
      <c r="AZ24" s="134">
        <v>0.9</v>
      </c>
      <c r="BA24" s="142"/>
      <c r="BB24" s="198">
        <v>1974</v>
      </c>
      <c r="BC24" s="131">
        <v>3.33</v>
      </c>
      <c r="BD24" s="131">
        <v>0.2</v>
      </c>
      <c r="BE24" s="131">
        <v>5.01</v>
      </c>
      <c r="BF24" s="131">
        <v>0.68</v>
      </c>
      <c r="BG24" s="131">
        <v>38.270000000000003</v>
      </c>
      <c r="BH24" s="131">
        <f t="shared" si="4"/>
        <v>29.050000000000004</v>
      </c>
      <c r="BI24" s="132">
        <v>0.28199999999999997</v>
      </c>
      <c r="BJ24" s="133">
        <v>4.12</v>
      </c>
      <c r="BK24" s="133">
        <v>1.5</v>
      </c>
      <c r="BL24" s="134">
        <v>1.6</v>
      </c>
      <c r="BM24" s="134">
        <v>0.5</v>
      </c>
      <c r="BN24" s="142"/>
      <c r="BO24" s="198">
        <v>1974</v>
      </c>
      <c r="BP24" s="131">
        <v>3.33</v>
      </c>
      <c r="BQ24" s="131">
        <v>0.2</v>
      </c>
      <c r="BR24" s="131">
        <v>5.01</v>
      </c>
      <c r="BS24" s="131">
        <v>0.68</v>
      </c>
      <c r="BT24" s="131">
        <v>38.270000000000003</v>
      </c>
      <c r="BU24" s="131">
        <f t="shared" si="5"/>
        <v>29.050000000000004</v>
      </c>
      <c r="BV24" s="132">
        <v>0.28199999999999997</v>
      </c>
      <c r="BW24" s="133">
        <v>4.12</v>
      </c>
      <c r="BX24" s="133">
        <v>1.5</v>
      </c>
      <c r="BY24" s="134">
        <v>1.6</v>
      </c>
      <c r="BZ24" s="134">
        <v>0.5</v>
      </c>
      <c r="CA24" s="142"/>
      <c r="CB24" s="197">
        <v>2018</v>
      </c>
      <c r="CC24" s="135">
        <v>3.23</v>
      </c>
      <c r="CD24" s="135">
        <v>0.4</v>
      </c>
      <c r="CE24" s="135">
        <v>8.48</v>
      </c>
      <c r="CF24" s="135">
        <v>1.1499999999999999</v>
      </c>
      <c r="CG24" s="135">
        <v>38.08</v>
      </c>
      <c r="CH24" s="131">
        <f t="shared" si="6"/>
        <v>24.820000000000004</v>
      </c>
      <c r="CI24" s="136">
        <v>0.29499999999999998</v>
      </c>
      <c r="CJ24" s="137">
        <v>4.45</v>
      </c>
      <c r="CK24" s="137">
        <v>2.63</v>
      </c>
      <c r="CL24" s="138">
        <v>1.7</v>
      </c>
      <c r="CM24" s="138">
        <v>0.4</v>
      </c>
      <c r="CN24" s="142"/>
    </row>
    <row r="25" spans="1:92" x14ac:dyDescent="0.25">
      <c r="A25" s="142"/>
      <c r="B25" s="178">
        <v>1897</v>
      </c>
      <c r="C25" s="131">
        <v>2.93</v>
      </c>
      <c r="D25" s="131">
        <v>0.46</v>
      </c>
      <c r="E25" s="131">
        <v>2.31</v>
      </c>
      <c r="F25" s="131">
        <v>0.23</v>
      </c>
      <c r="G25" s="131">
        <v>38.54</v>
      </c>
      <c r="H25" s="131">
        <f t="shared" si="0"/>
        <v>32.61</v>
      </c>
      <c r="I25" s="147"/>
      <c r="J25" s="133">
        <v>5.91</v>
      </c>
      <c r="K25" s="133">
        <v>0.79</v>
      </c>
      <c r="L25" s="134">
        <v>3.1</v>
      </c>
      <c r="M25" s="134">
        <v>0.9</v>
      </c>
      <c r="N25" s="142"/>
      <c r="O25" s="172">
        <v>1897</v>
      </c>
      <c r="P25" s="131">
        <v>2.93</v>
      </c>
      <c r="Q25" s="131">
        <v>0.46</v>
      </c>
      <c r="R25" s="131">
        <v>2.31</v>
      </c>
      <c r="S25" s="131">
        <v>0.23</v>
      </c>
      <c r="T25" s="131">
        <v>38.54</v>
      </c>
      <c r="U25" s="131">
        <f t="shared" si="1"/>
        <v>32.61</v>
      </c>
      <c r="V25" s="147"/>
      <c r="W25" s="133">
        <v>5.91</v>
      </c>
      <c r="X25" s="133">
        <v>0.79</v>
      </c>
      <c r="Y25" s="134">
        <v>3.1</v>
      </c>
      <c r="Z25" s="134">
        <v>0.9</v>
      </c>
      <c r="AA25" s="142"/>
      <c r="AB25" s="178">
        <v>1922</v>
      </c>
      <c r="AC25" s="131">
        <v>2.9</v>
      </c>
      <c r="AD25" s="131">
        <v>0.26</v>
      </c>
      <c r="AE25" s="131">
        <v>3.07</v>
      </c>
      <c r="AF25" s="131">
        <v>0.42</v>
      </c>
      <c r="AG25" s="131">
        <v>38.770000000000003</v>
      </c>
      <c r="AH25" s="131">
        <f t="shared" si="2"/>
        <v>32.120000000000005</v>
      </c>
      <c r="AI25" s="132">
        <v>0.36599999999999999</v>
      </c>
      <c r="AJ25" s="133">
        <v>4.99</v>
      </c>
      <c r="AK25" s="133">
        <v>1.06</v>
      </c>
      <c r="AL25" s="134">
        <v>1.7</v>
      </c>
      <c r="AM25" s="134">
        <v>0.6</v>
      </c>
      <c r="AN25" s="142"/>
      <c r="AO25" s="198">
        <v>1922</v>
      </c>
      <c r="AP25" s="131">
        <v>2.9</v>
      </c>
      <c r="AQ25" s="131">
        <v>0.26</v>
      </c>
      <c r="AR25" s="131">
        <v>3.07</v>
      </c>
      <c r="AS25" s="131">
        <v>0.42</v>
      </c>
      <c r="AT25" s="131">
        <v>38.770000000000003</v>
      </c>
      <c r="AU25" s="131">
        <f t="shared" si="3"/>
        <v>32.120000000000005</v>
      </c>
      <c r="AV25" s="132">
        <v>0.36599999999999999</v>
      </c>
      <c r="AW25" s="133">
        <v>4.99</v>
      </c>
      <c r="AX25" s="133">
        <v>1.06</v>
      </c>
      <c r="AY25" s="134">
        <v>1.7</v>
      </c>
      <c r="AZ25" s="134">
        <v>0.6</v>
      </c>
      <c r="BA25" s="142"/>
      <c r="BB25" s="198">
        <v>1975</v>
      </c>
      <c r="BC25" s="131">
        <v>3.46</v>
      </c>
      <c r="BD25" s="131">
        <v>0.2</v>
      </c>
      <c r="BE25" s="131">
        <v>4.9800000000000004</v>
      </c>
      <c r="BF25" s="131">
        <v>0.7</v>
      </c>
      <c r="BG25" s="131">
        <v>38.42</v>
      </c>
      <c r="BH25" s="131">
        <f t="shared" si="4"/>
        <v>29.08</v>
      </c>
      <c r="BI25" s="132">
        <v>0.28199999999999997</v>
      </c>
      <c r="BJ25" s="133">
        <v>4.21</v>
      </c>
      <c r="BK25" s="133">
        <v>1.44</v>
      </c>
      <c r="BL25" s="134">
        <v>1.8</v>
      </c>
      <c r="BM25" s="134">
        <v>0.5</v>
      </c>
      <c r="BN25" s="142"/>
      <c r="BO25" s="198">
        <v>1975</v>
      </c>
      <c r="BP25" s="131">
        <v>3.46</v>
      </c>
      <c r="BQ25" s="131">
        <v>0.2</v>
      </c>
      <c r="BR25" s="131">
        <v>4.9800000000000004</v>
      </c>
      <c r="BS25" s="131">
        <v>0.7</v>
      </c>
      <c r="BT25" s="131">
        <v>38.42</v>
      </c>
      <c r="BU25" s="131">
        <f t="shared" si="5"/>
        <v>29.08</v>
      </c>
      <c r="BV25" s="132">
        <v>0.28199999999999997</v>
      </c>
      <c r="BW25" s="133">
        <v>4.21</v>
      </c>
      <c r="BX25" s="133">
        <v>1.44</v>
      </c>
      <c r="BY25" s="134">
        <v>1.8</v>
      </c>
      <c r="BZ25" s="134">
        <v>0.5</v>
      </c>
      <c r="CA25" s="142"/>
      <c r="CB25" s="197">
        <v>2019</v>
      </c>
      <c r="CC25" s="135">
        <v>3.27</v>
      </c>
      <c r="CD25" s="135">
        <v>0.41</v>
      </c>
      <c r="CE25" s="135">
        <v>8.81</v>
      </c>
      <c r="CF25" s="131">
        <v>1.39</v>
      </c>
      <c r="CG25" s="135">
        <v>38.39</v>
      </c>
      <c r="CH25" s="131">
        <f t="shared" si="6"/>
        <v>24.509999999999998</v>
      </c>
      <c r="CI25" s="136">
        <v>0.29799999999999999</v>
      </c>
      <c r="CJ25" s="137">
        <v>4.83</v>
      </c>
      <c r="CK25" s="137">
        <v>2.69</v>
      </c>
      <c r="CL25" s="138">
        <v>2.2000000000000002</v>
      </c>
      <c r="CM25" s="138">
        <v>0.4</v>
      </c>
      <c r="CN25" s="142"/>
    </row>
    <row r="26" spans="1:92" x14ac:dyDescent="0.25">
      <c r="A26" s="142"/>
      <c r="B26" s="178">
        <v>1898</v>
      </c>
      <c r="C26" s="131">
        <v>2.77</v>
      </c>
      <c r="D26" s="131">
        <v>0.48</v>
      </c>
      <c r="E26" s="131">
        <v>2.31</v>
      </c>
      <c r="F26" s="131">
        <v>0.16</v>
      </c>
      <c r="G26" s="131">
        <v>37.340000000000003</v>
      </c>
      <c r="H26" s="131">
        <f t="shared" si="0"/>
        <v>31.620000000000005</v>
      </c>
      <c r="I26" s="147"/>
      <c r="J26" s="133">
        <v>4.96</v>
      </c>
      <c r="K26" s="133">
        <v>0.83</v>
      </c>
      <c r="L26" s="134">
        <v>2.4</v>
      </c>
      <c r="M26" s="134">
        <v>0.9</v>
      </c>
      <c r="N26" s="142"/>
      <c r="O26" s="172">
        <v>1898</v>
      </c>
      <c r="P26" s="131">
        <v>2.77</v>
      </c>
      <c r="Q26" s="131">
        <v>0.48</v>
      </c>
      <c r="R26" s="131">
        <v>2.31</v>
      </c>
      <c r="S26" s="131">
        <v>0.16</v>
      </c>
      <c r="T26" s="131">
        <v>37.340000000000003</v>
      </c>
      <c r="U26" s="131">
        <f t="shared" si="1"/>
        <v>31.620000000000005</v>
      </c>
      <c r="V26" s="147"/>
      <c r="W26" s="133">
        <v>4.96</v>
      </c>
      <c r="X26" s="133">
        <v>0.83</v>
      </c>
      <c r="Y26" s="134">
        <v>2.4</v>
      </c>
      <c r="Z26" s="134">
        <v>0.9</v>
      </c>
      <c r="AA26" s="142"/>
      <c r="AB26" s="178">
        <v>1923</v>
      </c>
      <c r="AC26" s="131">
        <v>3.01</v>
      </c>
      <c r="AD26" s="131">
        <v>0.25</v>
      </c>
      <c r="AE26" s="131">
        <v>3.04</v>
      </c>
      <c r="AF26" s="131">
        <v>0.41</v>
      </c>
      <c r="AG26" s="131">
        <v>38.799999999999997</v>
      </c>
      <c r="AH26" s="131">
        <f t="shared" si="2"/>
        <v>32.090000000000003</v>
      </c>
      <c r="AI26" s="132">
        <v>0.39400000000000002</v>
      </c>
      <c r="AJ26" s="133">
        <v>4.99</v>
      </c>
      <c r="AK26" s="133">
        <v>1.01</v>
      </c>
      <c r="AL26" s="134">
        <v>2</v>
      </c>
      <c r="AM26" s="134">
        <v>1</v>
      </c>
      <c r="AN26" s="142"/>
      <c r="AO26" s="198">
        <v>1923</v>
      </c>
      <c r="AP26" s="131">
        <v>3.01</v>
      </c>
      <c r="AQ26" s="131">
        <v>0.25</v>
      </c>
      <c r="AR26" s="131">
        <v>3.04</v>
      </c>
      <c r="AS26" s="131">
        <v>0.41</v>
      </c>
      <c r="AT26" s="131">
        <v>38.799999999999997</v>
      </c>
      <c r="AU26" s="131">
        <f t="shared" si="3"/>
        <v>32.090000000000003</v>
      </c>
      <c r="AV26" s="132">
        <v>0.39400000000000002</v>
      </c>
      <c r="AW26" s="133">
        <v>4.99</v>
      </c>
      <c r="AX26" s="133">
        <v>1.01</v>
      </c>
      <c r="AY26" s="134">
        <v>2</v>
      </c>
      <c r="AZ26" s="134">
        <v>1</v>
      </c>
      <c r="BA26" s="142"/>
      <c r="BB26" s="198">
        <v>1976</v>
      </c>
      <c r="BC26" s="131">
        <v>3.2</v>
      </c>
      <c r="BD26" s="131">
        <v>0.18</v>
      </c>
      <c r="BE26" s="131">
        <v>4.83</v>
      </c>
      <c r="BF26" s="131">
        <v>0.57999999999999996</v>
      </c>
      <c r="BG26" s="131">
        <v>38.06</v>
      </c>
      <c r="BH26" s="131">
        <f t="shared" si="4"/>
        <v>29.270000000000003</v>
      </c>
      <c r="BI26" s="132">
        <v>0.28100000000000003</v>
      </c>
      <c r="BJ26" s="133">
        <v>3.99</v>
      </c>
      <c r="BK26" s="133">
        <v>1.51</v>
      </c>
      <c r="BL26" s="134">
        <v>2</v>
      </c>
      <c r="BM26" s="134">
        <v>0.5</v>
      </c>
      <c r="BN26" s="142"/>
      <c r="BO26" s="198">
        <v>1976</v>
      </c>
      <c r="BP26" s="131">
        <v>3.2</v>
      </c>
      <c r="BQ26" s="131">
        <v>0.18</v>
      </c>
      <c r="BR26" s="131">
        <v>4.83</v>
      </c>
      <c r="BS26" s="131">
        <v>0.57999999999999996</v>
      </c>
      <c r="BT26" s="131">
        <v>38.06</v>
      </c>
      <c r="BU26" s="131">
        <f t="shared" si="5"/>
        <v>29.270000000000003</v>
      </c>
      <c r="BV26" s="132">
        <v>0.28100000000000003</v>
      </c>
      <c r="BW26" s="133">
        <v>3.99</v>
      </c>
      <c r="BX26" s="133">
        <v>1.51</v>
      </c>
      <c r="BY26" s="134">
        <v>2</v>
      </c>
      <c r="BZ26" s="134">
        <v>0.5</v>
      </c>
      <c r="CA26" s="142"/>
      <c r="CB26" s="197">
        <v>2020</v>
      </c>
      <c r="CC26" s="135">
        <v>3.39</v>
      </c>
      <c r="CD26" s="135">
        <v>0.46</v>
      </c>
      <c r="CE26" s="135">
        <v>8.68</v>
      </c>
      <c r="CF26" s="135">
        <v>1.28</v>
      </c>
      <c r="CG26" s="135">
        <v>37.03</v>
      </c>
      <c r="CH26" s="131">
        <f t="shared" si="6"/>
        <v>23.22</v>
      </c>
      <c r="CI26" s="136">
        <v>0.29199999999999998</v>
      </c>
      <c r="CJ26" s="137">
        <v>4.6500000000000004</v>
      </c>
      <c r="CK26" s="137">
        <v>2.56</v>
      </c>
      <c r="CL26" s="138">
        <v>2.1</v>
      </c>
      <c r="CM26" s="138">
        <v>0.5</v>
      </c>
      <c r="CN26" s="142"/>
    </row>
    <row r="27" spans="1:92" x14ac:dyDescent="0.25">
      <c r="A27" s="142"/>
      <c r="B27" s="178">
        <v>1899</v>
      </c>
      <c r="C27" s="131">
        <v>2.7</v>
      </c>
      <c r="D27" s="131">
        <v>0.49</v>
      </c>
      <c r="E27" s="131">
        <v>2.1</v>
      </c>
      <c r="F27" s="131">
        <v>0.19</v>
      </c>
      <c r="G27" s="131">
        <v>37.36</v>
      </c>
      <c r="H27" s="131">
        <f t="shared" si="0"/>
        <v>31.879999999999992</v>
      </c>
      <c r="I27" s="147"/>
      <c r="J27" s="133">
        <v>5.25</v>
      </c>
      <c r="K27" s="133">
        <v>0.78</v>
      </c>
      <c r="L27" s="134">
        <v>2.6</v>
      </c>
      <c r="M27" s="134">
        <v>0.9</v>
      </c>
      <c r="N27" s="142"/>
      <c r="O27" s="172">
        <v>1899</v>
      </c>
      <c r="P27" s="131">
        <v>2.7</v>
      </c>
      <c r="Q27" s="131">
        <v>0.49</v>
      </c>
      <c r="R27" s="131">
        <v>2.1</v>
      </c>
      <c r="S27" s="131">
        <v>0.19</v>
      </c>
      <c r="T27" s="131">
        <v>37.36</v>
      </c>
      <c r="U27" s="131">
        <f t="shared" si="1"/>
        <v>31.879999999999992</v>
      </c>
      <c r="V27" s="147"/>
      <c r="W27" s="133">
        <v>5.25</v>
      </c>
      <c r="X27" s="133">
        <v>0.78</v>
      </c>
      <c r="Y27" s="134">
        <v>2.6</v>
      </c>
      <c r="Z27" s="134">
        <v>0.9</v>
      </c>
      <c r="AA27" s="142"/>
      <c r="AB27" s="178">
        <v>1924</v>
      </c>
      <c r="AC27" s="131">
        <v>2.9</v>
      </c>
      <c r="AD27" s="131">
        <v>0.25</v>
      </c>
      <c r="AE27" s="131">
        <v>3.06</v>
      </c>
      <c r="AF27" s="131">
        <v>0.31</v>
      </c>
      <c r="AG27" s="131">
        <v>33.65</v>
      </c>
      <c r="AH27" s="131">
        <f t="shared" si="2"/>
        <v>27.130000000000003</v>
      </c>
      <c r="AI27" s="132">
        <v>0.35899999999999999</v>
      </c>
      <c r="AJ27" s="133">
        <v>4.9000000000000004</v>
      </c>
      <c r="AK27" s="133">
        <v>1.05</v>
      </c>
      <c r="AL27" s="134">
        <v>2.2000000000000002</v>
      </c>
      <c r="AM27" s="134">
        <v>0.5</v>
      </c>
      <c r="AN27" s="142"/>
      <c r="AO27" s="198">
        <v>1924</v>
      </c>
      <c r="AP27" s="131">
        <v>2.9</v>
      </c>
      <c r="AQ27" s="131">
        <v>0.25</v>
      </c>
      <c r="AR27" s="131">
        <v>3.06</v>
      </c>
      <c r="AS27" s="131">
        <v>0.31</v>
      </c>
      <c r="AT27" s="131">
        <v>33.65</v>
      </c>
      <c r="AU27" s="131">
        <f t="shared" si="3"/>
        <v>27.130000000000003</v>
      </c>
      <c r="AV27" s="132">
        <v>0.35899999999999999</v>
      </c>
      <c r="AW27" s="133">
        <v>4.9000000000000004</v>
      </c>
      <c r="AX27" s="133">
        <v>1.05</v>
      </c>
      <c r="AY27" s="134">
        <v>2.2000000000000002</v>
      </c>
      <c r="AZ27" s="134">
        <v>0.5</v>
      </c>
      <c r="BA27" s="142"/>
      <c r="BB27" s="198">
        <v>1977</v>
      </c>
      <c r="BC27" s="131">
        <v>3.27</v>
      </c>
      <c r="BD27" s="131">
        <v>0.19</v>
      </c>
      <c r="BE27" s="131">
        <v>5.16</v>
      </c>
      <c r="BF27" s="131">
        <v>0.87</v>
      </c>
      <c r="BG27" s="131">
        <v>38.409999999999997</v>
      </c>
      <c r="BH27" s="131">
        <f t="shared" si="4"/>
        <v>28.919999999999995</v>
      </c>
      <c r="BI27" s="132">
        <v>0.28699999999999998</v>
      </c>
      <c r="BJ27" s="133">
        <v>4.47</v>
      </c>
      <c r="BK27" s="133">
        <v>1.58</v>
      </c>
      <c r="BL27" s="134">
        <v>1.8</v>
      </c>
      <c r="BM27" s="134">
        <v>0.6</v>
      </c>
      <c r="BN27" s="142"/>
      <c r="BO27" s="198">
        <v>1977</v>
      </c>
      <c r="BP27" s="131">
        <v>3.27</v>
      </c>
      <c r="BQ27" s="131">
        <v>0.19</v>
      </c>
      <c r="BR27" s="131">
        <v>5.16</v>
      </c>
      <c r="BS27" s="131">
        <v>0.87</v>
      </c>
      <c r="BT27" s="131">
        <v>38.409999999999997</v>
      </c>
      <c r="BU27" s="131">
        <f t="shared" si="5"/>
        <v>28.919999999999995</v>
      </c>
      <c r="BV27" s="132">
        <v>0.28699999999999998</v>
      </c>
      <c r="BW27" s="133">
        <v>4.47</v>
      </c>
      <c r="BX27" s="133">
        <v>1.58</v>
      </c>
      <c r="BY27" s="134">
        <v>1.8</v>
      </c>
      <c r="BZ27" s="134">
        <v>0.6</v>
      </c>
      <c r="CA27" s="142"/>
      <c r="CB27" s="197">
        <v>2021</v>
      </c>
      <c r="CC27" s="135">
        <v>3.25</v>
      </c>
      <c r="CD27" s="135">
        <v>0.43</v>
      </c>
      <c r="CE27" s="131">
        <v>8.68</v>
      </c>
      <c r="CF27" s="135">
        <v>1.22</v>
      </c>
      <c r="CG27" s="135">
        <v>37.43</v>
      </c>
      <c r="CH27" s="131">
        <f t="shared" si="6"/>
        <v>23.85</v>
      </c>
      <c r="CI27" s="136">
        <v>0.29199999999999998</v>
      </c>
      <c r="CJ27" s="137">
        <v>4.53</v>
      </c>
      <c r="CK27" s="137">
        <v>2.67</v>
      </c>
      <c r="CL27" s="138">
        <v>1.6</v>
      </c>
      <c r="CM27" s="138">
        <v>0.3</v>
      </c>
      <c r="CN27" s="142"/>
    </row>
    <row r="28" spans="1:92" x14ac:dyDescent="0.25">
      <c r="A28" s="142"/>
      <c r="B28" s="179">
        <v>1900</v>
      </c>
      <c r="C28" s="180">
        <v>2.67</v>
      </c>
      <c r="D28" s="180">
        <v>0.47</v>
      </c>
      <c r="E28" s="180">
        <v>2.37</v>
      </c>
      <c r="F28" s="180">
        <v>0.22</v>
      </c>
      <c r="G28" s="180">
        <v>37.61</v>
      </c>
      <c r="H28" s="180">
        <f t="shared" si="0"/>
        <v>31.880000000000003</v>
      </c>
      <c r="I28" s="147"/>
      <c r="J28" s="181">
        <v>5.22</v>
      </c>
      <c r="K28" s="181">
        <v>0.89</v>
      </c>
      <c r="L28" s="182">
        <v>1.5</v>
      </c>
      <c r="M28" s="182">
        <v>1.2</v>
      </c>
      <c r="N28" s="142"/>
      <c r="O28" s="172">
        <v>1900</v>
      </c>
      <c r="P28" s="131">
        <v>2.67</v>
      </c>
      <c r="Q28" s="131">
        <v>0.47</v>
      </c>
      <c r="R28" s="131">
        <v>2.37</v>
      </c>
      <c r="S28" s="131">
        <v>0.22</v>
      </c>
      <c r="T28" s="131">
        <v>37.61</v>
      </c>
      <c r="U28" s="131">
        <f t="shared" si="1"/>
        <v>31.880000000000003</v>
      </c>
      <c r="V28" s="147"/>
      <c r="W28" s="133">
        <v>5.22</v>
      </c>
      <c r="X28" s="133">
        <v>0.89</v>
      </c>
      <c r="Y28" s="134">
        <v>1.5</v>
      </c>
      <c r="Z28" s="134">
        <v>1.2</v>
      </c>
      <c r="AA28" s="142"/>
      <c r="AB28" s="178">
        <v>1925</v>
      </c>
      <c r="AC28" s="131">
        <v>3.09</v>
      </c>
      <c r="AD28" s="131">
        <v>0.19</v>
      </c>
      <c r="AE28" s="131">
        <v>2.96</v>
      </c>
      <c r="AF28" s="131">
        <v>0.33</v>
      </c>
      <c r="AG28" s="131">
        <v>38.89</v>
      </c>
      <c r="AH28" s="131">
        <f t="shared" si="2"/>
        <v>32.32</v>
      </c>
      <c r="AI28" s="132">
        <v>0.30299999999999999</v>
      </c>
      <c r="AJ28" s="133">
        <v>5.24</v>
      </c>
      <c r="AK28" s="133">
        <v>0.96</v>
      </c>
      <c r="AL28" s="134">
        <v>1.8</v>
      </c>
      <c r="AM28" s="134">
        <v>0.8</v>
      </c>
      <c r="AN28" s="142"/>
      <c r="AO28" s="198">
        <v>1925</v>
      </c>
      <c r="AP28" s="131">
        <v>3.09</v>
      </c>
      <c r="AQ28" s="131">
        <v>0.19</v>
      </c>
      <c r="AR28" s="131">
        <v>2.96</v>
      </c>
      <c r="AS28" s="131">
        <v>0.33</v>
      </c>
      <c r="AT28" s="131">
        <v>38.89</v>
      </c>
      <c r="AU28" s="131">
        <f t="shared" si="3"/>
        <v>32.32</v>
      </c>
      <c r="AV28" s="132">
        <v>0.30299999999999999</v>
      </c>
      <c r="AW28" s="133">
        <v>5.24</v>
      </c>
      <c r="AX28" s="133">
        <v>0.96</v>
      </c>
      <c r="AY28" s="134">
        <v>1.8</v>
      </c>
      <c r="AZ28" s="134">
        <v>0.8</v>
      </c>
      <c r="BA28" s="142"/>
      <c r="BB28" s="198">
        <v>1978</v>
      </c>
      <c r="BC28" s="131">
        <v>3.23</v>
      </c>
      <c r="BD28" s="131">
        <v>0.18</v>
      </c>
      <c r="BE28" s="131">
        <v>4.7699999999999996</v>
      </c>
      <c r="BF28" s="131">
        <v>0.7</v>
      </c>
      <c r="BG28" s="131">
        <v>37.869999999999997</v>
      </c>
      <c r="BH28" s="131">
        <f t="shared" si="4"/>
        <v>28.990000000000002</v>
      </c>
      <c r="BI28" s="132">
        <v>0.28000000000000003</v>
      </c>
      <c r="BJ28" s="133">
        <v>4.0999999999999996</v>
      </c>
      <c r="BK28" s="133">
        <v>1.48</v>
      </c>
      <c r="BL28" s="134">
        <v>1.7</v>
      </c>
      <c r="BM28" s="134">
        <v>0.5</v>
      </c>
      <c r="BN28" s="142"/>
      <c r="BO28" s="198">
        <v>1978</v>
      </c>
      <c r="BP28" s="131">
        <v>3.23</v>
      </c>
      <c r="BQ28" s="131">
        <v>0.18</v>
      </c>
      <c r="BR28" s="131">
        <v>4.7699999999999996</v>
      </c>
      <c r="BS28" s="131">
        <v>0.7</v>
      </c>
      <c r="BT28" s="131">
        <v>37.869999999999997</v>
      </c>
      <c r="BU28" s="131">
        <f t="shared" si="5"/>
        <v>28.990000000000002</v>
      </c>
      <c r="BV28" s="132">
        <v>0.28000000000000003</v>
      </c>
      <c r="BW28" s="133">
        <v>4.0999999999999996</v>
      </c>
      <c r="BX28" s="133">
        <v>1.48</v>
      </c>
      <c r="BY28" s="134">
        <v>1.7</v>
      </c>
      <c r="BZ28" s="134">
        <v>0.5</v>
      </c>
      <c r="CA28" s="142"/>
      <c r="CB28" s="148"/>
      <c r="CC28" s="149"/>
      <c r="CD28" s="149"/>
      <c r="CE28" s="149"/>
      <c r="CF28" s="149"/>
      <c r="CG28" s="149"/>
      <c r="CH28" s="149"/>
      <c r="CI28" s="150"/>
      <c r="CJ28" s="149"/>
      <c r="CK28" s="149"/>
      <c r="CL28" s="151"/>
      <c r="CM28" s="151"/>
      <c r="CN28" s="142"/>
    </row>
    <row r="29" spans="1:92" x14ac:dyDescent="0.25">
      <c r="A29" s="142"/>
      <c r="B29" s="178">
        <v>1901</v>
      </c>
      <c r="C29" s="131">
        <v>2.46</v>
      </c>
      <c r="D29" s="131">
        <v>0.39</v>
      </c>
      <c r="E29" s="131">
        <v>3.15</v>
      </c>
      <c r="F29" s="131">
        <v>0.21</v>
      </c>
      <c r="G29" s="131">
        <v>37.65</v>
      </c>
      <c r="H29" s="131">
        <f t="shared" si="0"/>
        <v>31.439999999999998</v>
      </c>
      <c r="I29" s="132">
        <v>0.35199999999999998</v>
      </c>
      <c r="J29" s="133">
        <v>4.99</v>
      </c>
      <c r="K29" s="133">
        <v>1.28</v>
      </c>
      <c r="L29" s="134">
        <v>2.2000000000000002</v>
      </c>
      <c r="M29" s="134">
        <v>1.1000000000000001</v>
      </c>
      <c r="N29" s="142"/>
      <c r="O29" s="22"/>
      <c r="P29" s="142"/>
      <c r="Q29" s="142"/>
      <c r="R29" s="142"/>
      <c r="S29" s="142"/>
      <c r="T29" s="142"/>
      <c r="U29" s="142"/>
      <c r="V29" s="142"/>
      <c r="W29" s="142"/>
      <c r="X29" s="142"/>
      <c r="Y29" s="142"/>
      <c r="Z29" s="142"/>
      <c r="AA29" s="142"/>
      <c r="AB29" s="178">
        <v>1926</v>
      </c>
      <c r="AC29" s="131">
        <v>3.15</v>
      </c>
      <c r="AD29" s="131">
        <v>0.25</v>
      </c>
      <c r="AE29" s="131">
        <v>3.06</v>
      </c>
      <c r="AF29" s="131">
        <v>0.39</v>
      </c>
      <c r="AG29" s="131">
        <v>38.340000000000003</v>
      </c>
      <c r="AH29" s="131">
        <f t="shared" si="2"/>
        <v>31.490000000000006</v>
      </c>
      <c r="AI29" s="132">
        <v>0.4</v>
      </c>
      <c r="AJ29" s="133">
        <v>4.83</v>
      </c>
      <c r="AK29" s="133">
        <v>0.97</v>
      </c>
      <c r="AL29" s="134">
        <v>1.9</v>
      </c>
      <c r="AM29" s="134">
        <v>0.5</v>
      </c>
      <c r="AN29" s="142"/>
      <c r="AO29" s="198">
        <v>1926</v>
      </c>
      <c r="AP29" s="131">
        <v>3.15</v>
      </c>
      <c r="AQ29" s="131">
        <v>0.25</v>
      </c>
      <c r="AR29" s="131">
        <v>3.06</v>
      </c>
      <c r="AS29" s="131">
        <v>0.39</v>
      </c>
      <c r="AT29" s="131">
        <v>38.340000000000003</v>
      </c>
      <c r="AU29" s="131">
        <f t="shared" si="3"/>
        <v>31.490000000000006</v>
      </c>
      <c r="AV29" s="132">
        <v>0.4</v>
      </c>
      <c r="AW29" s="133">
        <v>4.83</v>
      </c>
      <c r="AX29" s="133">
        <v>0.97</v>
      </c>
      <c r="AY29" s="134">
        <v>1.9</v>
      </c>
      <c r="AZ29" s="134">
        <v>0.5</v>
      </c>
      <c r="BA29" s="142"/>
      <c r="BB29" s="198">
        <v>1979</v>
      </c>
      <c r="BC29" s="131">
        <v>3.24</v>
      </c>
      <c r="BD29" s="131">
        <v>0.18</v>
      </c>
      <c r="BE29" s="131">
        <v>4.7699999999999996</v>
      </c>
      <c r="BF29" s="131">
        <v>0.82</v>
      </c>
      <c r="BG29" s="131">
        <v>38.22</v>
      </c>
      <c r="BH29" s="131">
        <f t="shared" si="4"/>
        <v>29.209999999999997</v>
      </c>
      <c r="BI29" s="132">
        <v>0.28599999999999998</v>
      </c>
      <c r="BJ29" s="133">
        <v>4.46</v>
      </c>
      <c r="BK29" s="133">
        <v>1.47</v>
      </c>
      <c r="BL29" s="134">
        <v>1.8</v>
      </c>
      <c r="BM29" s="134">
        <v>0.5</v>
      </c>
      <c r="BN29" s="142"/>
      <c r="BO29" s="198">
        <v>1979</v>
      </c>
      <c r="BP29" s="131">
        <v>3.24</v>
      </c>
      <c r="BQ29" s="131">
        <v>0.18</v>
      </c>
      <c r="BR29" s="131">
        <v>4.7699999999999996</v>
      </c>
      <c r="BS29" s="131">
        <v>0.82</v>
      </c>
      <c r="BT29" s="131">
        <v>38.22</v>
      </c>
      <c r="BU29" s="131">
        <f t="shared" si="5"/>
        <v>29.209999999999997</v>
      </c>
      <c r="BV29" s="132">
        <v>0.28599999999999998</v>
      </c>
      <c r="BW29" s="133">
        <v>4.46</v>
      </c>
      <c r="BX29" s="133">
        <v>1.47</v>
      </c>
      <c r="BY29" s="134">
        <v>1.8</v>
      </c>
      <c r="BZ29" s="134">
        <v>0.5</v>
      </c>
      <c r="CA29" s="142"/>
      <c r="CB29" s="199" t="s">
        <v>82</v>
      </c>
      <c r="CC29" s="139">
        <f>AVERAGE(CC4:CC27)</f>
        <v>3.2570833333333336</v>
      </c>
      <c r="CD29" s="139">
        <v>0.31</v>
      </c>
      <c r="CE29" s="139">
        <f t="shared" ref="CE29:CK29" si="7">AVERAGE(CE4:CE27)</f>
        <v>7.254999999999999</v>
      </c>
      <c r="CF29" s="139">
        <f t="shared" si="7"/>
        <v>1.0874999999999999</v>
      </c>
      <c r="CG29" s="139">
        <f t="shared" si="7"/>
        <v>38.299583333333331</v>
      </c>
      <c r="CH29" s="139">
        <f t="shared" si="7"/>
        <v>26.341666666666679</v>
      </c>
      <c r="CI29" s="140">
        <f t="shared" si="7"/>
        <v>0.29741666666666661</v>
      </c>
      <c r="CJ29" s="141">
        <f t="shared" si="7"/>
        <v>4.6050000000000013</v>
      </c>
      <c r="CK29" s="141">
        <f t="shared" si="7"/>
        <v>2.2408333333333332</v>
      </c>
      <c r="CL29" s="141">
        <f>AVERAGE(CL2:CL27)</f>
        <v>1.8458333333333334</v>
      </c>
      <c r="CM29" s="141">
        <f>AVERAGE(CM2:CM27)</f>
        <v>0.39583333333333343</v>
      </c>
      <c r="CN29" s="142"/>
    </row>
    <row r="30" spans="1:92" x14ac:dyDescent="0.25">
      <c r="A30" s="142"/>
      <c r="B30" s="178">
        <v>1902</v>
      </c>
      <c r="C30" s="131">
        <v>2.44</v>
      </c>
      <c r="D30" s="131">
        <v>0.35</v>
      </c>
      <c r="E30" s="131">
        <v>2.98</v>
      </c>
      <c r="F30" s="131">
        <v>0.16</v>
      </c>
      <c r="G30" s="131">
        <v>37.020000000000003</v>
      </c>
      <c r="H30" s="131">
        <f t="shared" si="0"/>
        <v>31.090000000000003</v>
      </c>
      <c r="I30" s="132">
        <v>0.33900000000000002</v>
      </c>
      <c r="J30" s="133">
        <v>4.4400000000000004</v>
      </c>
      <c r="K30" s="133">
        <v>1.22</v>
      </c>
      <c r="L30" s="134">
        <v>2.8</v>
      </c>
      <c r="M30" s="134">
        <v>0.8</v>
      </c>
      <c r="N30" s="142"/>
      <c r="O30" s="185" t="s">
        <v>82</v>
      </c>
      <c r="P30" s="139">
        <f t="shared" ref="P30:U30" si="8">AVERAGE(P4:P28)</f>
        <v>2.3640000000000003</v>
      </c>
      <c r="Q30" s="139">
        <f t="shared" si="8"/>
        <v>0.36882352941176472</v>
      </c>
      <c r="R30" s="139">
        <f t="shared" si="8"/>
        <v>2.8704000000000001</v>
      </c>
      <c r="S30" s="139">
        <f t="shared" si="8"/>
        <v>0.20120000000000005</v>
      </c>
      <c r="T30" s="139">
        <f t="shared" si="8"/>
        <v>38.374400000000001</v>
      </c>
      <c r="U30" s="139">
        <f t="shared" si="8"/>
        <v>32.688000000000009</v>
      </c>
      <c r="V30" s="150"/>
      <c r="W30" s="141">
        <f>AVERAGE(W4:W28)</f>
        <v>5.6420000000000003</v>
      </c>
      <c r="X30" s="141">
        <f>AVERAGE(X4:X28)</f>
        <v>1.5283999999999998</v>
      </c>
      <c r="Y30" s="141">
        <f>AVERAGE(Y4:Y28)</f>
        <v>2.964</v>
      </c>
      <c r="Z30" s="141">
        <f>AVERAGE(Z4:Z28)</f>
        <v>1.7319999999999995</v>
      </c>
      <c r="AA30" s="142"/>
      <c r="AB30" s="178">
        <v>1927</v>
      </c>
      <c r="AC30" s="131">
        <v>2.98</v>
      </c>
      <c r="AD30" s="131">
        <v>0.21</v>
      </c>
      <c r="AE30" s="131">
        <v>3.04</v>
      </c>
      <c r="AF30" s="131">
        <v>0.32</v>
      </c>
      <c r="AG30" s="131">
        <v>31.49</v>
      </c>
      <c r="AH30" s="131">
        <f t="shared" si="2"/>
        <v>24.939999999999998</v>
      </c>
      <c r="AI30" s="132">
        <v>0.34499999999999997</v>
      </c>
      <c r="AJ30" s="133">
        <v>4.84</v>
      </c>
      <c r="AK30" s="133">
        <v>1.02</v>
      </c>
      <c r="AL30" s="134">
        <v>2.8</v>
      </c>
      <c r="AM30" s="134">
        <v>0.5</v>
      </c>
      <c r="AN30" s="142"/>
      <c r="AO30" s="198">
        <v>1927</v>
      </c>
      <c r="AP30" s="131">
        <v>2.98</v>
      </c>
      <c r="AQ30" s="131">
        <v>0.21</v>
      </c>
      <c r="AR30" s="131">
        <v>3.04</v>
      </c>
      <c r="AS30" s="131">
        <v>0.32</v>
      </c>
      <c r="AT30" s="131">
        <v>31.49</v>
      </c>
      <c r="AU30" s="131">
        <f t="shared" si="3"/>
        <v>24.939999999999998</v>
      </c>
      <c r="AV30" s="132">
        <v>0.34499999999999997</v>
      </c>
      <c r="AW30" s="133">
        <v>4.84</v>
      </c>
      <c r="AX30" s="133">
        <v>1.02</v>
      </c>
      <c r="AY30" s="134">
        <v>2.8</v>
      </c>
      <c r="AZ30" s="134">
        <v>0.5</v>
      </c>
      <c r="BA30" s="142"/>
      <c r="BB30" s="198">
        <v>1980</v>
      </c>
      <c r="BC30" s="131">
        <v>3.13</v>
      </c>
      <c r="BD30" s="131">
        <v>0.16</v>
      </c>
      <c r="BE30" s="131">
        <v>4.8</v>
      </c>
      <c r="BF30" s="131">
        <v>0.73</v>
      </c>
      <c r="BG30" s="131">
        <v>38.29</v>
      </c>
      <c r="BH30" s="131">
        <f t="shared" si="4"/>
        <v>29.47</v>
      </c>
      <c r="BI30" s="132">
        <v>0.28699999999999998</v>
      </c>
      <c r="BJ30" s="133">
        <v>4.29</v>
      </c>
      <c r="BK30" s="133">
        <v>1.53</v>
      </c>
      <c r="BL30" s="134">
        <v>1.5</v>
      </c>
      <c r="BM30" s="134">
        <v>0.5</v>
      </c>
      <c r="BN30" s="142"/>
      <c r="BO30" s="198">
        <v>1980</v>
      </c>
      <c r="BP30" s="131">
        <v>3.13</v>
      </c>
      <c r="BQ30" s="131">
        <v>0.16</v>
      </c>
      <c r="BR30" s="131">
        <v>4.8</v>
      </c>
      <c r="BS30" s="131">
        <v>0.73</v>
      </c>
      <c r="BT30" s="131">
        <v>38.29</v>
      </c>
      <c r="BU30" s="131">
        <f t="shared" si="5"/>
        <v>29.47</v>
      </c>
      <c r="BV30" s="132">
        <v>0.28699999999999998</v>
      </c>
      <c r="BW30" s="133">
        <v>4.29</v>
      </c>
      <c r="BX30" s="133">
        <v>1.53</v>
      </c>
      <c r="BY30" s="134">
        <v>1.5</v>
      </c>
      <c r="BZ30" s="134">
        <v>0.5</v>
      </c>
      <c r="CA30" s="142"/>
      <c r="CB30" s="199" t="s">
        <v>127</v>
      </c>
      <c r="CC30" s="139">
        <v>2.88</v>
      </c>
      <c r="CD30" s="139">
        <v>0.15</v>
      </c>
      <c r="CE30" s="139">
        <v>6.3</v>
      </c>
      <c r="CF30" s="139">
        <v>0.86</v>
      </c>
      <c r="CG30" s="139">
        <v>37.18</v>
      </c>
      <c r="CH30" s="139">
        <v>23.22</v>
      </c>
      <c r="CI30" s="140">
        <v>0.28899999999999998</v>
      </c>
      <c r="CJ30" s="141">
        <v>4.07</v>
      </c>
      <c r="CK30" s="141">
        <v>1.72</v>
      </c>
      <c r="CL30" s="141">
        <v>1.4</v>
      </c>
      <c r="CM30" s="141">
        <v>0.2</v>
      </c>
      <c r="CN30" s="142"/>
    </row>
    <row r="31" spans="1:92" x14ac:dyDescent="0.25">
      <c r="A31" s="142"/>
      <c r="B31" s="178">
        <v>1903</v>
      </c>
      <c r="C31" s="131">
        <v>2.44</v>
      </c>
      <c r="D31" s="131">
        <v>0.34</v>
      </c>
      <c r="E31" s="131">
        <v>3.58</v>
      </c>
      <c r="F31" s="131">
        <v>0.15</v>
      </c>
      <c r="G31" s="131">
        <v>36.64</v>
      </c>
      <c r="H31" s="131">
        <f t="shared" si="0"/>
        <v>30.130000000000003</v>
      </c>
      <c r="I31" s="132">
        <v>0.32</v>
      </c>
      <c r="J31" s="133">
        <v>4.4400000000000004</v>
      </c>
      <c r="K31" s="133">
        <v>1.46</v>
      </c>
      <c r="L31" s="134">
        <v>2.5</v>
      </c>
      <c r="M31" s="134">
        <v>1</v>
      </c>
      <c r="N31" s="142"/>
      <c r="O31" s="185" t="s">
        <v>127</v>
      </c>
      <c r="P31" s="139">
        <v>0.65</v>
      </c>
      <c r="Q31" s="139">
        <v>0.15</v>
      </c>
      <c r="R31" s="139">
        <v>1.1299999999999999</v>
      </c>
      <c r="S31" s="139">
        <v>0.06</v>
      </c>
      <c r="T31" s="139">
        <v>36.83</v>
      </c>
      <c r="U31" s="139">
        <v>30.32</v>
      </c>
      <c r="V31" s="150"/>
      <c r="W31" s="141">
        <v>4.6900000000000004</v>
      </c>
      <c r="X31" s="141">
        <v>0.54</v>
      </c>
      <c r="Y31" s="141">
        <v>1.5</v>
      </c>
      <c r="Z31" s="141">
        <v>0.9</v>
      </c>
      <c r="AA31" s="142"/>
      <c r="AB31" s="178">
        <v>1928</v>
      </c>
      <c r="AC31" s="131">
        <v>2.98</v>
      </c>
      <c r="AD31" s="131">
        <v>0.23</v>
      </c>
      <c r="AE31" s="131">
        <v>3.08</v>
      </c>
      <c r="AF31" s="131">
        <v>0.44</v>
      </c>
      <c r="AG31" s="131">
        <v>38.57</v>
      </c>
      <c r="AH31" s="131">
        <f t="shared" si="2"/>
        <v>31.840000000000007</v>
      </c>
      <c r="AI31" s="132">
        <v>0.38100000000000001</v>
      </c>
      <c r="AJ31" s="133">
        <v>4.83</v>
      </c>
      <c r="AK31" s="133">
        <v>1.03</v>
      </c>
      <c r="AL31" s="134">
        <v>2</v>
      </c>
      <c r="AM31" s="134">
        <v>0.4</v>
      </c>
      <c r="AN31" s="142"/>
      <c r="AO31" s="198">
        <v>1928</v>
      </c>
      <c r="AP31" s="131">
        <v>2.98</v>
      </c>
      <c r="AQ31" s="131">
        <v>0.23</v>
      </c>
      <c r="AR31" s="131">
        <v>3.08</v>
      </c>
      <c r="AS31" s="131">
        <v>0.44</v>
      </c>
      <c r="AT31" s="131">
        <v>38.57</v>
      </c>
      <c r="AU31" s="131">
        <f t="shared" si="3"/>
        <v>31.840000000000007</v>
      </c>
      <c r="AV31" s="132">
        <v>0.38100000000000001</v>
      </c>
      <c r="AW31" s="133">
        <v>4.83</v>
      </c>
      <c r="AX31" s="133">
        <v>1.03</v>
      </c>
      <c r="AY31" s="134">
        <v>2</v>
      </c>
      <c r="AZ31" s="134">
        <v>0.4</v>
      </c>
      <c r="BA31" s="142"/>
      <c r="BB31" s="198">
        <v>1981</v>
      </c>
      <c r="BC31" s="131">
        <v>3.18</v>
      </c>
      <c r="BD31" s="131">
        <v>0.17</v>
      </c>
      <c r="BE31" s="131">
        <v>4.75</v>
      </c>
      <c r="BF31" s="131">
        <v>0.64</v>
      </c>
      <c r="BG31" s="131">
        <v>37.979999999999997</v>
      </c>
      <c r="BH31" s="131">
        <f t="shared" si="4"/>
        <v>29.239999999999995</v>
      </c>
      <c r="BI31" s="132">
        <v>0.27900000000000003</v>
      </c>
      <c r="BJ31" s="133">
        <v>4</v>
      </c>
      <c r="BK31" s="133">
        <v>1.49</v>
      </c>
      <c r="BL31" s="134">
        <v>1.7</v>
      </c>
      <c r="BM31" s="134">
        <v>0.6</v>
      </c>
      <c r="BN31" s="142"/>
      <c r="BO31" s="198">
        <v>1981</v>
      </c>
      <c r="BP31" s="131">
        <v>3.18</v>
      </c>
      <c r="BQ31" s="131">
        <v>0.17</v>
      </c>
      <c r="BR31" s="131">
        <v>4.75</v>
      </c>
      <c r="BS31" s="131">
        <v>0.64</v>
      </c>
      <c r="BT31" s="131">
        <v>37.979999999999997</v>
      </c>
      <c r="BU31" s="131">
        <f t="shared" si="5"/>
        <v>29.239999999999995</v>
      </c>
      <c r="BV31" s="132">
        <v>0.27900000000000003</v>
      </c>
      <c r="BW31" s="133">
        <v>4</v>
      </c>
      <c r="BX31" s="133">
        <v>1.49</v>
      </c>
      <c r="BY31" s="134">
        <v>1.7</v>
      </c>
      <c r="BZ31" s="134">
        <v>0.6</v>
      </c>
      <c r="CA31" s="142"/>
      <c r="CB31" s="199" t="s">
        <v>128</v>
      </c>
      <c r="CC31" s="139">
        <v>3.75</v>
      </c>
      <c r="CD31" s="139">
        <v>0.46</v>
      </c>
      <c r="CE31" s="139">
        <v>8.81</v>
      </c>
      <c r="CF31" s="139">
        <v>1.39</v>
      </c>
      <c r="CG31" s="139">
        <v>39.159999999999997</v>
      </c>
      <c r="CH31" s="139">
        <v>27.51</v>
      </c>
      <c r="CI31" s="140">
        <v>0.30199999999999999</v>
      </c>
      <c r="CJ31" s="141">
        <v>5.14</v>
      </c>
      <c r="CK31" s="141">
        <v>2.69</v>
      </c>
      <c r="CL31" s="141">
        <v>2.4</v>
      </c>
      <c r="CM31" s="141">
        <v>0.6</v>
      </c>
      <c r="CN31" s="142"/>
    </row>
    <row r="32" spans="1:92" x14ac:dyDescent="0.25">
      <c r="A32" s="142"/>
      <c r="B32" s="178">
        <v>1904</v>
      </c>
      <c r="C32" s="131">
        <v>2.2999999999999998</v>
      </c>
      <c r="D32" s="131">
        <v>0.32</v>
      </c>
      <c r="E32" s="131">
        <v>3.73</v>
      </c>
      <c r="F32" s="131">
        <v>0.13</v>
      </c>
      <c r="G32" s="131">
        <v>36.07</v>
      </c>
      <c r="H32" s="131">
        <f t="shared" si="0"/>
        <v>29.590000000000003</v>
      </c>
      <c r="I32" s="132">
        <v>0.29699999999999999</v>
      </c>
      <c r="J32" s="133">
        <v>3.73</v>
      </c>
      <c r="K32" s="133">
        <v>1.62</v>
      </c>
      <c r="L32" s="134">
        <v>1.9</v>
      </c>
      <c r="M32" s="134">
        <v>1.1000000000000001</v>
      </c>
      <c r="N32" s="142"/>
      <c r="O32" s="185" t="s">
        <v>128</v>
      </c>
      <c r="P32" s="139">
        <v>3.91</v>
      </c>
      <c r="Q32" s="139">
        <v>0.49</v>
      </c>
      <c r="R32" s="139">
        <v>4.3099999999999996</v>
      </c>
      <c r="S32" s="139">
        <v>0.39</v>
      </c>
      <c r="T32" s="139">
        <v>40.590000000000003</v>
      </c>
      <c r="U32" s="139">
        <v>37.630000000000003</v>
      </c>
      <c r="V32" s="150"/>
      <c r="W32" s="141">
        <v>7.39</v>
      </c>
      <c r="X32" s="141">
        <v>3.63</v>
      </c>
      <c r="Y32" s="141">
        <v>5.8</v>
      </c>
      <c r="Z32" s="141">
        <v>4.0999999999999996</v>
      </c>
      <c r="AA32" s="142"/>
      <c r="AB32" s="178">
        <v>1929</v>
      </c>
      <c r="AC32" s="131">
        <v>3.22</v>
      </c>
      <c r="AD32" s="131">
        <v>0.18</v>
      </c>
      <c r="AE32" s="131">
        <v>3.08</v>
      </c>
      <c r="AF32" s="131">
        <v>0.46</v>
      </c>
      <c r="AG32" s="131">
        <v>33.21</v>
      </c>
      <c r="AH32" s="131">
        <f t="shared" si="2"/>
        <v>26.270000000000003</v>
      </c>
      <c r="AI32" s="132">
        <v>0.34899999999999998</v>
      </c>
      <c r="AJ32" s="133">
        <v>5.31</v>
      </c>
      <c r="AK32" s="133">
        <v>0.96</v>
      </c>
      <c r="AL32" s="134">
        <v>2.4</v>
      </c>
      <c r="AM32" s="134">
        <v>0.6</v>
      </c>
      <c r="AN32" s="142"/>
      <c r="AO32" s="198">
        <v>1929</v>
      </c>
      <c r="AP32" s="131">
        <v>3.22</v>
      </c>
      <c r="AQ32" s="131">
        <v>0.18</v>
      </c>
      <c r="AR32" s="131">
        <v>3.08</v>
      </c>
      <c r="AS32" s="131">
        <v>0.46</v>
      </c>
      <c r="AT32" s="131">
        <v>33.21</v>
      </c>
      <c r="AU32" s="131">
        <f t="shared" si="3"/>
        <v>26.270000000000003</v>
      </c>
      <c r="AV32" s="132">
        <v>0.34899999999999998</v>
      </c>
      <c r="AW32" s="133">
        <v>5.31</v>
      </c>
      <c r="AX32" s="133">
        <v>0.96</v>
      </c>
      <c r="AY32" s="134">
        <v>2.4</v>
      </c>
      <c r="AZ32" s="134">
        <v>0.6</v>
      </c>
      <c r="BA32" s="142"/>
      <c r="BB32" s="198">
        <v>1982</v>
      </c>
      <c r="BC32" s="131">
        <v>3.16</v>
      </c>
      <c r="BD32" s="131">
        <v>0.16</v>
      </c>
      <c r="BE32" s="131">
        <v>5.04</v>
      </c>
      <c r="BF32" s="131">
        <v>0.8</v>
      </c>
      <c r="BG32" s="131">
        <v>38.229999999999997</v>
      </c>
      <c r="BH32" s="131">
        <f t="shared" si="4"/>
        <v>29.069999999999997</v>
      </c>
      <c r="BI32" s="132">
        <v>0.28399999999999997</v>
      </c>
      <c r="BJ32" s="133">
        <v>4.3</v>
      </c>
      <c r="BK32" s="133">
        <v>1.6</v>
      </c>
      <c r="BL32" s="134">
        <v>2.1</v>
      </c>
      <c r="BM32" s="134">
        <v>0.5</v>
      </c>
      <c r="BN32" s="142"/>
      <c r="BO32" s="198">
        <v>1982</v>
      </c>
      <c r="BP32" s="131">
        <v>3.16</v>
      </c>
      <c r="BQ32" s="131">
        <v>0.16</v>
      </c>
      <c r="BR32" s="131">
        <v>5.04</v>
      </c>
      <c r="BS32" s="131">
        <v>0.8</v>
      </c>
      <c r="BT32" s="131">
        <v>38.229999999999997</v>
      </c>
      <c r="BU32" s="131">
        <f t="shared" si="5"/>
        <v>29.069999999999997</v>
      </c>
      <c r="BV32" s="132">
        <v>0.28399999999999997</v>
      </c>
      <c r="BW32" s="133">
        <v>4.3</v>
      </c>
      <c r="BX32" s="133">
        <v>1.6</v>
      </c>
      <c r="BY32" s="134">
        <v>2.1</v>
      </c>
      <c r="BZ32" s="134">
        <v>0.5</v>
      </c>
      <c r="CA32" s="142"/>
      <c r="CB32" s="200" t="s">
        <v>129</v>
      </c>
      <c r="CC32" s="187">
        <f t="shared" ref="CC32:CK32" si="9">STDEV(CC4:CC27)</f>
        <v>0.20422662532773156</v>
      </c>
      <c r="CD32" s="187">
        <f t="shared" si="9"/>
        <v>3.8748539009390903E-2</v>
      </c>
      <c r="CE32" s="187">
        <f t="shared" si="9"/>
        <v>0.84781560751606855</v>
      </c>
      <c r="CF32" s="187">
        <f t="shared" si="9"/>
        <v>0.12141377330363347</v>
      </c>
      <c r="CG32" s="187">
        <f t="shared" si="9"/>
        <v>0.49976063110833063</v>
      </c>
      <c r="CH32" s="187">
        <f t="shared" si="9"/>
        <v>1.2745661381739706</v>
      </c>
      <c r="CI32" s="187">
        <f t="shared" si="9"/>
        <v>2.9476101840476576E-3</v>
      </c>
      <c r="CJ32" s="188">
        <f t="shared" si="9"/>
        <v>0.2701690292165741</v>
      </c>
      <c r="CK32" s="188">
        <f t="shared" si="9"/>
        <v>0.33086075708628621</v>
      </c>
      <c r="CL32" s="188">
        <f>STDEV(CL2:CL27)</f>
        <v>0.27183621454146134</v>
      </c>
      <c r="CM32" s="188">
        <f>STDEV(CM2:CM27)</f>
        <v>8.5867272029551966E-2</v>
      </c>
      <c r="CN32" s="142"/>
    </row>
    <row r="33" spans="1:92" x14ac:dyDescent="0.25">
      <c r="A33" s="142"/>
      <c r="B33" s="178">
        <v>1905</v>
      </c>
      <c r="C33" s="131">
        <v>2.54</v>
      </c>
      <c r="D33" s="131">
        <v>0.34</v>
      </c>
      <c r="E33" s="131">
        <v>3.87</v>
      </c>
      <c r="F33" s="131">
        <v>0.14000000000000001</v>
      </c>
      <c r="G33" s="131">
        <v>35.96</v>
      </c>
      <c r="H33" s="131">
        <f t="shared" si="0"/>
        <v>29.069999999999997</v>
      </c>
      <c r="I33" s="132">
        <v>0.315</v>
      </c>
      <c r="J33" s="133">
        <v>3.9</v>
      </c>
      <c r="K33" s="133">
        <v>1.53</v>
      </c>
      <c r="L33" s="134">
        <v>2</v>
      </c>
      <c r="M33" s="134">
        <v>1.2</v>
      </c>
      <c r="N33" s="142"/>
      <c r="O33" s="186" t="s">
        <v>129</v>
      </c>
      <c r="P33" s="187">
        <f t="shared" ref="P33:U33" si="10">STDEV(P4:P28)</f>
        <v>1.0334529500659415</v>
      </c>
      <c r="Q33" s="187">
        <f t="shared" si="10"/>
        <v>0.10902306825513888</v>
      </c>
      <c r="R33" s="187">
        <f t="shared" si="10"/>
        <v>0.82237704248112264</v>
      </c>
      <c r="S33" s="187">
        <f t="shared" si="10"/>
        <v>8.6328828711309619E-2</v>
      </c>
      <c r="T33" s="187">
        <f t="shared" si="10"/>
        <v>0.94805098315790359</v>
      </c>
      <c r="U33" s="187">
        <f t="shared" si="10"/>
        <v>1.7007841328830255</v>
      </c>
      <c r="V33" s="152"/>
      <c r="W33" s="188">
        <f>STDEV(W4:W28)</f>
        <v>0.62675752887379266</v>
      </c>
      <c r="X33" s="188">
        <f>STDEV(X4:X28)</f>
        <v>0.87148666082734827</v>
      </c>
      <c r="Y33" s="188">
        <f>STDEV(Y4:Y28)</f>
        <v>0.90225643065963534</v>
      </c>
      <c r="Z33" s="188">
        <f>STDEV(Z4:Z28)</f>
        <v>0.72956608108290455</v>
      </c>
      <c r="AA33" s="142"/>
      <c r="AB33" s="178">
        <v>1930</v>
      </c>
      <c r="AC33" s="131">
        <v>3.04</v>
      </c>
      <c r="AD33" s="131">
        <v>0.16</v>
      </c>
      <c r="AE33" s="131">
        <v>3.38</v>
      </c>
      <c r="AF33" s="131">
        <v>0.51</v>
      </c>
      <c r="AG33" s="131">
        <v>31.95</v>
      </c>
      <c r="AH33" s="131">
        <f t="shared" si="2"/>
        <v>24.86</v>
      </c>
      <c r="AI33" s="132">
        <v>0.30599999999999999</v>
      </c>
      <c r="AJ33" s="133">
        <v>5.51</v>
      </c>
      <c r="AK33" s="133">
        <v>1.1100000000000001</v>
      </c>
      <c r="AL33" s="134">
        <v>2.9</v>
      </c>
      <c r="AM33" s="134">
        <v>0.6</v>
      </c>
      <c r="AN33" s="142"/>
      <c r="AO33" s="198">
        <v>1930</v>
      </c>
      <c r="AP33" s="131">
        <v>3.04</v>
      </c>
      <c r="AQ33" s="131">
        <v>0.16</v>
      </c>
      <c r="AR33" s="131">
        <v>3.38</v>
      </c>
      <c r="AS33" s="131">
        <v>0.51</v>
      </c>
      <c r="AT33" s="131">
        <v>31.95</v>
      </c>
      <c r="AU33" s="131">
        <f t="shared" si="3"/>
        <v>24.86</v>
      </c>
      <c r="AV33" s="132">
        <v>0.30599999999999999</v>
      </c>
      <c r="AW33" s="133">
        <v>5.51</v>
      </c>
      <c r="AX33" s="133">
        <v>1.1100000000000001</v>
      </c>
      <c r="AY33" s="134">
        <v>2.9</v>
      </c>
      <c r="AZ33" s="134">
        <v>0.6</v>
      </c>
      <c r="BA33" s="142"/>
      <c r="BB33" s="198">
        <v>1983</v>
      </c>
      <c r="BC33" s="131">
        <v>3.2</v>
      </c>
      <c r="BD33" s="131">
        <v>0.17</v>
      </c>
      <c r="BE33" s="131">
        <v>5.15</v>
      </c>
      <c r="BF33" s="131">
        <v>0.78</v>
      </c>
      <c r="BG33" s="131">
        <v>38.08</v>
      </c>
      <c r="BH33" s="131">
        <f t="shared" si="4"/>
        <v>28.779999999999994</v>
      </c>
      <c r="BI33" s="132">
        <v>0.28499999999999998</v>
      </c>
      <c r="BJ33" s="133">
        <v>4.3099999999999996</v>
      </c>
      <c r="BK33" s="133">
        <v>1.61</v>
      </c>
      <c r="BL33" s="134">
        <v>1.5</v>
      </c>
      <c r="BM33" s="134">
        <v>0.4</v>
      </c>
      <c r="BN33" s="142"/>
      <c r="BO33" s="198">
        <v>1983</v>
      </c>
      <c r="BP33" s="131">
        <v>3.2</v>
      </c>
      <c r="BQ33" s="131">
        <v>0.17</v>
      </c>
      <c r="BR33" s="131">
        <v>5.15</v>
      </c>
      <c r="BS33" s="131">
        <v>0.78</v>
      </c>
      <c r="BT33" s="131">
        <v>38.08</v>
      </c>
      <c r="BU33" s="131">
        <f t="shared" si="5"/>
        <v>28.779999999999994</v>
      </c>
      <c r="BV33" s="132">
        <v>0.28499999999999998</v>
      </c>
      <c r="BW33" s="133">
        <v>4.3099999999999996</v>
      </c>
      <c r="BX33" s="133">
        <v>1.61</v>
      </c>
      <c r="BY33" s="134">
        <v>1.5</v>
      </c>
      <c r="BZ33" s="134">
        <v>0.4</v>
      </c>
      <c r="CA33" s="142"/>
      <c r="CB33" s="200" t="s">
        <v>130</v>
      </c>
      <c r="CC33" s="150"/>
      <c r="CD33" s="150"/>
      <c r="CE33" s="150"/>
      <c r="CF33" s="150"/>
      <c r="CG33" s="150"/>
      <c r="CH33" s="150"/>
      <c r="CI33" s="150"/>
      <c r="CJ33" s="150"/>
      <c r="CK33" s="191">
        <f>CORREL(CJ2:CJ27,CK2:CK27)</f>
        <v>-0.67871908474255649</v>
      </c>
      <c r="CL33" s="188">
        <f>CORREL(CJ2:CJ27,CL2:CL27)</f>
        <v>7.7257348620992761E-2</v>
      </c>
      <c r="CM33" s="188">
        <f>CORREL(CJ2:CJ27,CM2:CM27)</f>
        <v>0.47697621465905815</v>
      </c>
      <c r="CN33" s="142"/>
    </row>
    <row r="34" spans="1:92" x14ac:dyDescent="0.25">
      <c r="A34" s="142"/>
      <c r="B34" s="178">
        <v>1906</v>
      </c>
      <c r="C34" s="131">
        <v>2.5499999999999998</v>
      </c>
      <c r="D34" s="131">
        <v>0.31</v>
      </c>
      <c r="E34" s="131">
        <v>3.71</v>
      </c>
      <c r="F34" s="131">
        <v>0.11</v>
      </c>
      <c r="G34" s="131">
        <v>35.5</v>
      </c>
      <c r="H34" s="131">
        <f t="shared" si="0"/>
        <v>28.82</v>
      </c>
      <c r="I34" s="132">
        <v>0.316</v>
      </c>
      <c r="J34" s="133">
        <v>3.62</v>
      </c>
      <c r="K34" s="133">
        <v>1.45</v>
      </c>
      <c r="L34" s="134">
        <v>1.9</v>
      </c>
      <c r="M34" s="134">
        <v>0.8</v>
      </c>
      <c r="N34" s="142"/>
      <c r="O34" s="189" t="s">
        <v>130</v>
      </c>
      <c r="P34" s="149"/>
      <c r="Q34" s="149"/>
      <c r="R34" s="149"/>
      <c r="S34" s="149"/>
      <c r="T34" s="149"/>
      <c r="U34" s="149"/>
      <c r="V34" s="149"/>
      <c r="W34" s="150"/>
      <c r="X34" s="192">
        <f>CORREL(W4:W28,X4:X28)</f>
        <v>-0.50258524170430485</v>
      </c>
      <c r="Y34" s="193">
        <f>CORREL(W4:W28,Y4:Y28)</f>
        <v>0.29242764490273138</v>
      </c>
      <c r="Z34" s="193">
        <f>CORREL(W4:W28,Z4:Z28)</f>
        <v>6.9836113182296392E-2</v>
      </c>
      <c r="AA34" s="142"/>
      <c r="AB34" s="178">
        <v>1931</v>
      </c>
      <c r="AC34" s="131">
        <v>3.11</v>
      </c>
      <c r="AD34" s="131">
        <v>0.16</v>
      </c>
      <c r="AE34" s="131">
        <v>3.29</v>
      </c>
      <c r="AF34" s="131">
        <v>0.43</v>
      </c>
      <c r="AG34" s="131">
        <v>38.840000000000003</v>
      </c>
      <c r="AH34" s="131">
        <f t="shared" si="2"/>
        <v>31.850000000000009</v>
      </c>
      <c r="AI34" s="132">
        <v>0.31900000000000001</v>
      </c>
      <c r="AJ34" s="133">
        <v>4.84</v>
      </c>
      <c r="AK34" s="133">
        <v>1.06</v>
      </c>
      <c r="AL34" s="134">
        <v>3.5</v>
      </c>
      <c r="AM34" s="134">
        <v>0.7</v>
      </c>
      <c r="AN34" s="142"/>
      <c r="AO34" s="198">
        <v>1931</v>
      </c>
      <c r="AP34" s="131">
        <v>3.11</v>
      </c>
      <c r="AQ34" s="131">
        <v>0.16</v>
      </c>
      <c r="AR34" s="131">
        <v>3.29</v>
      </c>
      <c r="AS34" s="131">
        <v>0.43</v>
      </c>
      <c r="AT34" s="131">
        <v>38.840000000000003</v>
      </c>
      <c r="AU34" s="131">
        <f t="shared" si="3"/>
        <v>31.850000000000009</v>
      </c>
      <c r="AV34" s="132">
        <v>0.31900000000000001</v>
      </c>
      <c r="AW34" s="133">
        <v>4.84</v>
      </c>
      <c r="AX34" s="133">
        <v>1.06</v>
      </c>
      <c r="AY34" s="134">
        <v>3.5</v>
      </c>
      <c r="AZ34" s="134">
        <v>0.7</v>
      </c>
      <c r="BA34" s="142"/>
      <c r="BB34" s="198">
        <v>1984</v>
      </c>
      <c r="BC34" s="131">
        <v>3.16</v>
      </c>
      <c r="BD34" s="131">
        <v>0.16</v>
      </c>
      <c r="BE34" s="131">
        <v>5.34</v>
      </c>
      <c r="BF34" s="131">
        <v>0.77</v>
      </c>
      <c r="BG34" s="131">
        <v>38.14</v>
      </c>
      <c r="BH34" s="131">
        <f t="shared" si="4"/>
        <v>28.710000000000008</v>
      </c>
      <c r="BI34" s="132">
        <v>0.28599999999999998</v>
      </c>
      <c r="BJ34" s="133">
        <v>4.26</v>
      </c>
      <c r="BK34" s="133">
        <v>1.69</v>
      </c>
      <c r="BL34" s="134">
        <v>1.5</v>
      </c>
      <c r="BM34" s="134">
        <v>0.3</v>
      </c>
      <c r="BN34" s="142"/>
      <c r="BO34" s="198">
        <v>1984</v>
      </c>
      <c r="BP34" s="131">
        <v>3.16</v>
      </c>
      <c r="BQ34" s="131">
        <v>0.16</v>
      </c>
      <c r="BR34" s="131">
        <v>5.34</v>
      </c>
      <c r="BS34" s="131">
        <v>0.77</v>
      </c>
      <c r="BT34" s="131">
        <v>38.14</v>
      </c>
      <c r="BU34" s="131">
        <f t="shared" si="5"/>
        <v>28.710000000000008</v>
      </c>
      <c r="BV34" s="132">
        <v>0.28599999999999998</v>
      </c>
      <c r="BW34" s="133">
        <v>4.26</v>
      </c>
      <c r="BX34" s="133">
        <v>1.69</v>
      </c>
      <c r="BY34" s="134">
        <v>1.5</v>
      </c>
      <c r="BZ34" s="134">
        <v>0.3</v>
      </c>
      <c r="CA34" s="142"/>
      <c r="CB34" s="153"/>
      <c r="CC34" s="154"/>
      <c r="CD34" s="154"/>
      <c r="CE34" s="154"/>
      <c r="CF34" s="154"/>
      <c r="CG34" s="154"/>
      <c r="CH34" s="154"/>
      <c r="CI34" s="154"/>
      <c r="CJ34" s="154"/>
      <c r="CK34" s="155"/>
      <c r="CL34" s="155"/>
      <c r="CM34" s="155"/>
      <c r="CN34" s="142"/>
    </row>
    <row r="35" spans="1:92" x14ac:dyDescent="0.25">
      <c r="A35" s="142"/>
      <c r="B35" s="178">
        <v>1907</v>
      </c>
      <c r="C35" s="131">
        <v>2.56</v>
      </c>
      <c r="D35" s="131">
        <v>0.31</v>
      </c>
      <c r="E35" s="131">
        <v>3.53</v>
      </c>
      <c r="F35" s="131">
        <v>0.1</v>
      </c>
      <c r="G35" s="131">
        <v>35.479999999999997</v>
      </c>
      <c r="H35" s="131">
        <f t="shared" si="0"/>
        <v>28.97999999999999</v>
      </c>
      <c r="I35" s="132">
        <v>0.32600000000000001</v>
      </c>
      <c r="J35" s="133">
        <v>3.53</v>
      </c>
      <c r="K35" s="133">
        <v>1.38</v>
      </c>
      <c r="L35" s="134">
        <v>1.8</v>
      </c>
      <c r="M35" s="134">
        <v>0.9</v>
      </c>
      <c r="N35" s="142"/>
      <c r="O35" s="511" t="s">
        <v>131</v>
      </c>
      <c r="P35" s="511"/>
      <c r="Q35" s="511"/>
      <c r="R35" s="511"/>
      <c r="S35" s="511"/>
      <c r="T35" s="511"/>
      <c r="U35" s="511"/>
      <c r="V35" s="511"/>
      <c r="W35" s="511"/>
      <c r="X35" s="511"/>
      <c r="Y35" s="511"/>
      <c r="Z35" s="511"/>
      <c r="AA35" s="142"/>
      <c r="AB35" s="178">
        <v>1932</v>
      </c>
      <c r="AC35" s="131">
        <v>2.97</v>
      </c>
      <c r="AD35" s="131">
        <v>0.16</v>
      </c>
      <c r="AE35" s="131">
        <v>3.33</v>
      </c>
      <c r="AF35" s="131">
        <v>0.47</v>
      </c>
      <c r="AG35" s="131">
        <v>35.24</v>
      </c>
      <c r="AH35" s="131">
        <f t="shared" si="2"/>
        <v>28.310000000000009</v>
      </c>
      <c r="AI35" s="132">
        <v>0.32400000000000001</v>
      </c>
      <c r="AJ35" s="133">
        <v>4.88</v>
      </c>
      <c r="AK35" s="133">
        <v>1.1200000000000001</v>
      </c>
      <c r="AL35" s="134">
        <v>2.7</v>
      </c>
      <c r="AM35" s="134">
        <v>1</v>
      </c>
      <c r="AN35" s="142"/>
      <c r="AO35" s="198">
        <v>1932</v>
      </c>
      <c r="AP35" s="131">
        <v>2.97</v>
      </c>
      <c r="AQ35" s="131">
        <v>0.16</v>
      </c>
      <c r="AR35" s="131">
        <v>3.33</v>
      </c>
      <c r="AS35" s="131">
        <v>0.47</v>
      </c>
      <c r="AT35" s="131">
        <v>35.24</v>
      </c>
      <c r="AU35" s="131">
        <f t="shared" si="3"/>
        <v>28.310000000000009</v>
      </c>
      <c r="AV35" s="132">
        <v>0.32400000000000001</v>
      </c>
      <c r="AW35" s="133">
        <v>4.88</v>
      </c>
      <c r="AX35" s="133">
        <v>1.1200000000000001</v>
      </c>
      <c r="AY35" s="134">
        <v>2.7</v>
      </c>
      <c r="AZ35" s="134">
        <v>1</v>
      </c>
      <c r="BA35" s="142"/>
      <c r="BB35" s="198">
        <v>1985</v>
      </c>
      <c r="BC35" s="131">
        <v>3.29</v>
      </c>
      <c r="BD35" s="131">
        <v>0.17</v>
      </c>
      <c r="BE35" s="131">
        <v>5.34</v>
      </c>
      <c r="BF35" s="131">
        <v>0.86</v>
      </c>
      <c r="BG35" s="131">
        <v>38.119999999999997</v>
      </c>
      <c r="BH35" s="131">
        <f t="shared" si="4"/>
        <v>28.459999999999997</v>
      </c>
      <c r="BI35" s="132">
        <v>0.28100000000000003</v>
      </c>
      <c r="BJ35" s="133">
        <v>4.33</v>
      </c>
      <c r="BK35" s="133">
        <v>1.62</v>
      </c>
      <c r="BL35" s="134">
        <v>1.8</v>
      </c>
      <c r="BM35" s="134">
        <v>0.4</v>
      </c>
      <c r="BN35" s="142"/>
      <c r="BO35" s="198">
        <v>1985</v>
      </c>
      <c r="BP35" s="131">
        <v>3.29</v>
      </c>
      <c r="BQ35" s="131">
        <v>0.17</v>
      </c>
      <c r="BR35" s="131">
        <v>5.34</v>
      </c>
      <c r="BS35" s="131">
        <v>0.86</v>
      </c>
      <c r="BT35" s="131">
        <v>38.119999999999997</v>
      </c>
      <c r="BU35" s="131">
        <f t="shared" si="5"/>
        <v>28.459999999999997</v>
      </c>
      <c r="BV35" s="132">
        <v>0.28100000000000003</v>
      </c>
      <c r="BW35" s="133">
        <v>4.33</v>
      </c>
      <c r="BX35" s="133">
        <v>1.62</v>
      </c>
      <c r="BY35" s="134">
        <v>1.8</v>
      </c>
      <c r="BZ35" s="134">
        <v>0.4</v>
      </c>
      <c r="CA35" s="142"/>
      <c r="CB35" s="512" t="s">
        <v>132</v>
      </c>
      <c r="CC35" s="512"/>
      <c r="CD35" s="512"/>
      <c r="CE35" s="512"/>
      <c r="CF35" s="512"/>
      <c r="CG35" s="512"/>
      <c r="CH35" s="512"/>
      <c r="CI35" s="512"/>
      <c r="CJ35" s="512"/>
      <c r="CK35" s="512"/>
      <c r="CL35" s="512"/>
      <c r="CM35" s="512"/>
      <c r="CN35" s="142"/>
    </row>
    <row r="36" spans="1:92" x14ac:dyDescent="0.25">
      <c r="A36" s="142"/>
      <c r="B36" s="178">
        <v>1908</v>
      </c>
      <c r="C36" s="131">
        <v>2.46</v>
      </c>
      <c r="D36" s="131">
        <v>0.31</v>
      </c>
      <c r="E36" s="131">
        <v>3.66</v>
      </c>
      <c r="F36" s="131">
        <v>0.11</v>
      </c>
      <c r="G36" s="131">
        <v>35.71</v>
      </c>
      <c r="H36" s="131">
        <f t="shared" si="0"/>
        <v>29.169999999999998</v>
      </c>
      <c r="I36" s="132">
        <v>0.26700000000000002</v>
      </c>
      <c r="J36" s="133">
        <v>3.38</v>
      </c>
      <c r="K36" s="133">
        <v>1.49</v>
      </c>
      <c r="L36" s="134">
        <v>1.8</v>
      </c>
      <c r="M36" s="134">
        <v>1</v>
      </c>
      <c r="N36" s="142"/>
      <c r="O36" s="512" t="s">
        <v>132</v>
      </c>
      <c r="P36" s="512"/>
      <c r="Q36" s="512"/>
      <c r="R36" s="512"/>
      <c r="S36" s="512"/>
      <c r="T36" s="512"/>
      <c r="U36" s="512"/>
      <c r="V36" s="512"/>
      <c r="W36" s="512"/>
      <c r="X36" s="512"/>
      <c r="Y36" s="512"/>
      <c r="Z36" s="512"/>
      <c r="AA36" s="142"/>
      <c r="AB36" s="178">
        <v>1933</v>
      </c>
      <c r="AC36" s="131">
        <v>2.94</v>
      </c>
      <c r="AD36" s="131">
        <v>0.16</v>
      </c>
      <c r="AE36" s="131">
        <v>3.19</v>
      </c>
      <c r="AF36" s="131">
        <v>0.43</v>
      </c>
      <c r="AG36" s="131">
        <v>38.5</v>
      </c>
      <c r="AH36" s="131">
        <f t="shared" si="2"/>
        <v>31.780000000000008</v>
      </c>
      <c r="AI36" s="132">
        <v>0.318</v>
      </c>
      <c r="AJ36" s="133">
        <v>4.55</v>
      </c>
      <c r="AK36" s="133">
        <v>1.0900000000000001</v>
      </c>
      <c r="AL36" s="134">
        <v>2.9</v>
      </c>
      <c r="AM36" s="134">
        <v>0.5</v>
      </c>
      <c r="AN36" s="142"/>
      <c r="AO36" s="198">
        <v>1933</v>
      </c>
      <c r="AP36" s="131">
        <v>2.94</v>
      </c>
      <c r="AQ36" s="131">
        <v>0.16</v>
      </c>
      <c r="AR36" s="131">
        <v>3.19</v>
      </c>
      <c r="AS36" s="131">
        <v>0.43</v>
      </c>
      <c r="AT36" s="131">
        <v>38.5</v>
      </c>
      <c r="AU36" s="131">
        <f t="shared" si="3"/>
        <v>31.780000000000008</v>
      </c>
      <c r="AV36" s="132">
        <v>0.318</v>
      </c>
      <c r="AW36" s="133">
        <v>4.55</v>
      </c>
      <c r="AX36" s="133">
        <v>1.0900000000000001</v>
      </c>
      <c r="AY36" s="134">
        <v>2.9</v>
      </c>
      <c r="AZ36" s="134">
        <v>0.5</v>
      </c>
      <c r="BA36" s="142"/>
      <c r="BB36" s="198">
        <v>1986</v>
      </c>
      <c r="BC36" s="131">
        <v>3.38</v>
      </c>
      <c r="BD36" s="131">
        <v>0.19</v>
      </c>
      <c r="BE36" s="131">
        <v>5.87</v>
      </c>
      <c r="BF36" s="131">
        <v>0.91</v>
      </c>
      <c r="BG36" s="131">
        <v>38.24</v>
      </c>
      <c r="BH36" s="131">
        <f t="shared" si="4"/>
        <v>27.89</v>
      </c>
      <c r="BI36" s="132">
        <v>0.28599999999999998</v>
      </c>
      <c r="BJ36" s="133">
        <v>4.41</v>
      </c>
      <c r="BK36" s="133">
        <v>1.74</v>
      </c>
      <c r="BL36" s="134">
        <v>1.4</v>
      </c>
      <c r="BM36" s="134">
        <v>0.5</v>
      </c>
      <c r="BN36" s="142"/>
      <c r="BO36" s="198">
        <v>1986</v>
      </c>
      <c r="BP36" s="131">
        <v>3.38</v>
      </c>
      <c r="BQ36" s="131">
        <v>0.19</v>
      </c>
      <c r="BR36" s="131">
        <v>5.87</v>
      </c>
      <c r="BS36" s="131">
        <v>0.91</v>
      </c>
      <c r="BT36" s="131">
        <v>38.24</v>
      </c>
      <c r="BU36" s="131">
        <f t="shared" si="5"/>
        <v>27.89</v>
      </c>
      <c r="BV36" s="132">
        <v>0.28599999999999998</v>
      </c>
      <c r="BW36" s="133">
        <v>4.41</v>
      </c>
      <c r="BX36" s="133">
        <v>1.74</v>
      </c>
      <c r="BY36" s="134">
        <v>1.4</v>
      </c>
      <c r="BZ36" s="134">
        <v>0.5</v>
      </c>
      <c r="CA36" s="142"/>
      <c r="CB36" s="513" t="s">
        <v>133</v>
      </c>
      <c r="CC36" s="513"/>
      <c r="CD36" s="513"/>
      <c r="CE36" s="513"/>
      <c r="CF36" s="513"/>
      <c r="CG36" s="513"/>
      <c r="CH36" s="513"/>
      <c r="CI36" s="513"/>
      <c r="CJ36" s="513"/>
      <c r="CK36" s="513"/>
      <c r="CL36" s="513"/>
      <c r="CM36" s="513"/>
      <c r="CN36" s="142"/>
    </row>
    <row r="37" spans="1:92" x14ac:dyDescent="0.25">
      <c r="A37" s="142"/>
      <c r="B37" s="178">
        <v>1909</v>
      </c>
      <c r="C37" s="131">
        <v>2.68</v>
      </c>
      <c r="D37" s="131">
        <v>0.31</v>
      </c>
      <c r="E37" s="131">
        <v>3.77</v>
      </c>
      <c r="F37" s="131">
        <v>0.1</v>
      </c>
      <c r="G37" s="131">
        <v>35.69</v>
      </c>
      <c r="H37" s="131">
        <f t="shared" si="0"/>
        <v>28.829999999999995</v>
      </c>
      <c r="I37" s="132">
        <v>0.27200000000000002</v>
      </c>
      <c r="J37" s="133">
        <v>3.55</v>
      </c>
      <c r="K37" s="133">
        <v>1.4</v>
      </c>
      <c r="L37" s="134">
        <v>2.1</v>
      </c>
      <c r="M37" s="134">
        <v>0.7</v>
      </c>
      <c r="N37" s="142"/>
      <c r="O37" s="513" t="s">
        <v>133</v>
      </c>
      <c r="P37" s="513"/>
      <c r="Q37" s="513"/>
      <c r="R37" s="513"/>
      <c r="S37" s="513"/>
      <c r="T37" s="513"/>
      <c r="U37" s="513"/>
      <c r="V37" s="513"/>
      <c r="W37" s="513"/>
      <c r="X37" s="513"/>
      <c r="Y37" s="513"/>
      <c r="Z37" s="513"/>
      <c r="AA37" s="142"/>
      <c r="AB37" s="178">
        <v>1934</v>
      </c>
      <c r="AC37" s="131">
        <v>3.16</v>
      </c>
      <c r="AD37" s="131">
        <v>0.14000000000000001</v>
      </c>
      <c r="AE37" s="131">
        <v>3.57</v>
      </c>
      <c r="AF37" s="131">
        <v>0.52</v>
      </c>
      <c r="AG37" s="131">
        <v>38.75</v>
      </c>
      <c r="AH37" s="131">
        <f t="shared" si="2"/>
        <v>31.360000000000003</v>
      </c>
      <c r="AI37" s="132">
        <v>0.33</v>
      </c>
      <c r="AJ37" s="133">
        <v>4.8899999999999997</v>
      </c>
      <c r="AK37" s="133">
        <v>1.1299999999999999</v>
      </c>
      <c r="AL37" s="134">
        <v>2.2999999999999998</v>
      </c>
      <c r="AM37" s="134">
        <v>0.5</v>
      </c>
      <c r="AN37" s="142"/>
      <c r="AO37" s="198">
        <v>1934</v>
      </c>
      <c r="AP37" s="131">
        <v>3.16</v>
      </c>
      <c r="AQ37" s="131">
        <v>0.14000000000000001</v>
      </c>
      <c r="AR37" s="131">
        <v>3.57</v>
      </c>
      <c r="AS37" s="131">
        <v>0.52</v>
      </c>
      <c r="AT37" s="131">
        <v>38.75</v>
      </c>
      <c r="AU37" s="131">
        <f t="shared" si="3"/>
        <v>31.360000000000003</v>
      </c>
      <c r="AV37" s="132">
        <v>0.33</v>
      </c>
      <c r="AW37" s="133">
        <v>4.8899999999999997</v>
      </c>
      <c r="AX37" s="133">
        <v>1.1299999999999999</v>
      </c>
      <c r="AY37" s="134">
        <v>2.2999999999999998</v>
      </c>
      <c r="AZ37" s="134">
        <v>0.5</v>
      </c>
      <c r="BA37" s="142"/>
      <c r="BB37" s="198">
        <v>1987</v>
      </c>
      <c r="BC37" s="131">
        <v>3.42</v>
      </c>
      <c r="BD37" s="131">
        <v>0.2</v>
      </c>
      <c r="BE37" s="131">
        <v>5.96</v>
      </c>
      <c r="BF37" s="131">
        <v>1.06</v>
      </c>
      <c r="BG37" s="131">
        <v>38.46</v>
      </c>
      <c r="BH37" s="131">
        <f t="shared" si="4"/>
        <v>27.819999999999997</v>
      </c>
      <c r="BI37" s="132">
        <v>0.28899999999999998</v>
      </c>
      <c r="BJ37" s="133">
        <v>4.72</v>
      </c>
      <c r="BK37" s="133">
        <v>1.74</v>
      </c>
      <c r="BL37" s="134">
        <v>1.6</v>
      </c>
      <c r="BM37" s="134">
        <v>0.3</v>
      </c>
      <c r="BN37" s="142"/>
      <c r="BO37" s="198">
        <v>1987</v>
      </c>
      <c r="BP37" s="131">
        <v>3.42</v>
      </c>
      <c r="BQ37" s="131">
        <v>0.2</v>
      </c>
      <c r="BR37" s="131">
        <v>5.96</v>
      </c>
      <c r="BS37" s="131">
        <v>1.06</v>
      </c>
      <c r="BT37" s="131">
        <v>38.46</v>
      </c>
      <c r="BU37" s="131">
        <f t="shared" si="5"/>
        <v>27.819999999999997</v>
      </c>
      <c r="BV37" s="132">
        <v>0.28899999999999998</v>
      </c>
      <c r="BW37" s="133">
        <v>4.72</v>
      </c>
      <c r="BX37" s="133">
        <v>1.74</v>
      </c>
      <c r="BY37" s="134">
        <v>1.6</v>
      </c>
      <c r="BZ37" s="134">
        <v>0.3</v>
      </c>
      <c r="CA37" s="142"/>
      <c r="CB37" s="513" t="s">
        <v>134</v>
      </c>
      <c r="CC37" s="513"/>
      <c r="CD37" s="513"/>
      <c r="CE37" s="513"/>
      <c r="CF37" s="513"/>
      <c r="CG37" s="513"/>
      <c r="CH37" s="513"/>
      <c r="CI37" s="513"/>
      <c r="CJ37" s="513"/>
      <c r="CK37" s="513"/>
      <c r="CL37" s="513"/>
      <c r="CM37" s="513"/>
      <c r="CN37" s="142"/>
    </row>
    <row r="38" spans="1:92" x14ac:dyDescent="0.25">
      <c r="A38" s="142"/>
      <c r="B38" s="178">
        <v>1910</v>
      </c>
      <c r="C38" s="131">
        <v>3</v>
      </c>
      <c r="D38" s="131">
        <v>0.32</v>
      </c>
      <c r="E38" s="131">
        <v>3.88</v>
      </c>
      <c r="F38" s="131">
        <v>0.14000000000000001</v>
      </c>
      <c r="G38" s="131">
        <v>35.97</v>
      </c>
      <c r="H38" s="131">
        <f t="shared" si="0"/>
        <v>28.63</v>
      </c>
      <c r="I38" s="132">
        <v>0.27900000000000003</v>
      </c>
      <c r="J38" s="133">
        <v>3.84</v>
      </c>
      <c r="K38" s="133">
        <v>1.3</v>
      </c>
      <c r="L38" s="134">
        <v>1.7</v>
      </c>
      <c r="M38" s="134">
        <v>0.9</v>
      </c>
      <c r="N38" s="142"/>
      <c r="O38" s="513" t="s">
        <v>134</v>
      </c>
      <c r="P38" s="513"/>
      <c r="Q38" s="513"/>
      <c r="R38" s="513"/>
      <c r="S38" s="513"/>
      <c r="T38" s="513"/>
      <c r="U38" s="513"/>
      <c r="V38" s="513"/>
      <c r="W38" s="513"/>
      <c r="X38" s="513"/>
      <c r="Y38" s="513"/>
      <c r="Z38" s="513"/>
      <c r="AA38" s="142"/>
      <c r="AB38" s="178">
        <v>1935</v>
      </c>
      <c r="AC38" s="131">
        <v>3.2</v>
      </c>
      <c r="AD38" s="131">
        <v>0.16</v>
      </c>
      <c r="AE38" s="131">
        <v>3.4</v>
      </c>
      <c r="AF38" s="131">
        <v>0.54</v>
      </c>
      <c r="AG38" s="131">
        <v>39.049999999999997</v>
      </c>
      <c r="AH38" s="131">
        <f t="shared" si="2"/>
        <v>31.75</v>
      </c>
      <c r="AI38" s="132">
        <v>0.34</v>
      </c>
      <c r="AJ38" s="133">
        <v>5.04</v>
      </c>
      <c r="AK38" s="133">
        <v>1.06</v>
      </c>
      <c r="AL38" s="134">
        <v>2.2000000000000002</v>
      </c>
      <c r="AM38" s="134">
        <v>0.7</v>
      </c>
      <c r="AN38" s="142"/>
      <c r="AO38" s="198">
        <v>1935</v>
      </c>
      <c r="AP38" s="131">
        <v>3.2</v>
      </c>
      <c r="AQ38" s="131">
        <v>0.16</v>
      </c>
      <c r="AR38" s="131">
        <v>3.4</v>
      </c>
      <c r="AS38" s="131">
        <v>0.54</v>
      </c>
      <c r="AT38" s="131">
        <v>39.049999999999997</v>
      </c>
      <c r="AU38" s="131">
        <f t="shared" si="3"/>
        <v>31.75</v>
      </c>
      <c r="AV38" s="132">
        <v>0.34</v>
      </c>
      <c r="AW38" s="133">
        <v>5.04</v>
      </c>
      <c r="AX38" s="133">
        <v>1.06</v>
      </c>
      <c r="AY38" s="134">
        <v>2.2000000000000002</v>
      </c>
      <c r="AZ38" s="134">
        <v>0.7</v>
      </c>
      <c r="BA38" s="142"/>
      <c r="BB38" s="198">
        <v>1988</v>
      </c>
      <c r="BC38" s="131">
        <v>3.09</v>
      </c>
      <c r="BD38" s="131">
        <v>0.22</v>
      </c>
      <c r="BE38" s="131">
        <v>5.56</v>
      </c>
      <c r="BF38" s="131">
        <v>0.76</v>
      </c>
      <c r="BG38" s="131">
        <v>37.950000000000003</v>
      </c>
      <c r="BH38" s="131">
        <f t="shared" si="4"/>
        <v>28.32</v>
      </c>
      <c r="BI38" s="132">
        <v>0.28199999999999997</v>
      </c>
      <c r="BJ38" s="133">
        <v>4.1399999999999997</v>
      </c>
      <c r="BK38" s="133">
        <v>1.8</v>
      </c>
      <c r="BL38" s="134">
        <v>1.6</v>
      </c>
      <c r="BM38" s="134">
        <v>0.4</v>
      </c>
      <c r="BN38" s="142"/>
      <c r="BO38" s="198">
        <v>1988</v>
      </c>
      <c r="BP38" s="131">
        <v>3.09</v>
      </c>
      <c r="BQ38" s="131">
        <v>0.22</v>
      </c>
      <c r="BR38" s="131">
        <v>5.56</v>
      </c>
      <c r="BS38" s="131">
        <v>0.76</v>
      </c>
      <c r="BT38" s="131">
        <v>37.950000000000003</v>
      </c>
      <c r="BU38" s="131">
        <f t="shared" si="5"/>
        <v>28.32</v>
      </c>
      <c r="BV38" s="132">
        <v>0.28199999999999997</v>
      </c>
      <c r="BW38" s="133">
        <v>4.1399999999999997</v>
      </c>
      <c r="BX38" s="133">
        <v>1.8</v>
      </c>
      <c r="BY38" s="134">
        <v>1.6</v>
      </c>
      <c r="BZ38" s="134">
        <v>0.4</v>
      </c>
      <c r="CA38" s="142"/>
      <c r="CB38" s="513" t="s">
        <v>135</v>
      </c>
      <c r="CC38" s="513"/>
      <c r="CD38" s="513"/>
      <c r="CE38" s="513"/>
      <c r="CF38" s="513"/>
      <c r="CG38" s="513"/>
      <c r="CH38" s="513"/>
      <c r="CI38" s="513"/>
      <c r="CJ38" s="513"/>
      <c r="CK38" s="513"/>
      <c r="CL38" s="513"/>
      <c r="CM38" s="513"/>
      <c r="CN38" s="142"/>
    </row>
    <row r="39" spans="1:92" x14ac:dyDescent="0.25">
      <c r="A39" s="142"/>
      <c r="B39" s="178">
        <v>1911</v>
      </c>
      <c r="C39" s="131">
        <v>3.2</v>
      </c>
      <c r="D39" s="131">
        <v>0.34</v>
      </c>
      <c r="E39" s="131">
        <v>4</v>
      </c>
      <c r="F39" s="131">
        <v>0.21</v>
      </c>
      <c r="G39" s="131">
        <v>37</v>
      </c>
      <c r="H39" s="131">
        <f t="shared" si="0"/>
        <v>29.249999999999993</v>
      </c>
      <c r="I39" s="132">
        <v>0.29699999999999999</v>
      </c>
      <c r="J39" s="133">
        <v>4.51</v>
      </c>
      <c r="K39" s="133">
        <v>1.25</v>
      </c>
      <c r="L39" s="134">
        <v>2.2000000000000002</v>
      </c>
      <c r="M39" s="134">
        <v>0.9</v>
      </c>
      <c r="N39" s="142"/>
      <c r="O39" s="513" t="s">
        <v>135</v>
      </c>
      <c r="P39" s="513"/>
      <c r="Q39" s="513"/>
      <c r="R39" s="513"/>
      <c r="S39" s="513"/>
      <c r="T39" s="513"/>
      <c r="U39" s="513"/>
      <c r="V39" s="513"/>
      <c r="W39" s="513"/>
      <c r="X39" s="513"/>
      <c r="Y39" s="513"/>
      <c r="Z39" s="513"/>
      <c r="AA39" s="142"/>
      <c r="AB39" s="178">
        <v>1936</v>
      </c>
      <c r="AC39" s="131">
        <v>3.38</v>
      </c>
      <c r="AD39" s="131">
        <v>0.17</v>
      </c>
      <c r="AE39" s="131">
        <v>3.43</v>
      </c>
      <c r="AF39" s="131">
        <v>0.55000000000000004</v>
      </c>
      <c r="AG39" s="131">
        <v>39.380000000000003</v>
      </c>
      <c r="AH39" s="131">
        <f t="shared" si="2"/>
        <v>31.849999999999998</v>
      </c>
      <c r="AI39" s="132">
        <v>0.33700000000000002</v>
      </c>
      <c r="AJ39" s="133">
        <v>5.24</v>
      </c>
      <c r="AK39" s="133">
        <v>1.01</v>
      </c>
      <c r="AL39" s="134">
        <v>2.9</v>
      </c>
      <c r="AM39" s="134">
        <v>0.7</v>
      </c>
      <c r="AN39" s="142"/>
      <c r="AO39" s="198">
        <v>1936</v>
      </c>
      <c r="AP39" s="131">
        <v>3.38</v>
      </c>
      <c r="AQ39" s="131">
        <v>0.17</v>
      </c>
      <c r="AR39" s="131">
        <v>3.43</v>
      </c>
      <c r="AS39" s="131">
        <v>0.55000000000000004</v>
      </c>
      <c r="AT39" s="131">
        <v>39.380000000000003</v>
      </c>
      <c r="AU39" s="131">
        <f t="shared" si="3"/>
        <v>31.849999999999998</v>
      </c>
      <c r="AV39" s="132">
        <v>0.33700000000000002</v>
      </c>
      <c r="AW39" s="133">
        <v>5.24</v>
      </c>
      <c r="AX39" s="133">
        <v>1.01</v>
      </c>
      <c r="AY39" s="134">
        <v>2.9</v>
      </c>
      <c r="AZ39" s="134">
        <v>0.7</v>
      </c>
      <c r="BA39" s="142"/>
      <c r="BB39" s="198">
        <v>1989</v>
      </c>
      <c r="BC39" s="131">
        <v>3.21</v>
      </c>
      <c r="BD39" s="131">
        <v>0.19</v>
      </c>
      <c r="BE39" s="131">
        <v>5.61</v>
      </c>
      <c r="BF39" s="131">
        <v>0.73</v>
      </c>
      <c r="BG39" s="131">
        <v>37.99</v>
      </c>
      <c r="BH39" s="131">
        <f t="shared" si="4"/>
        <v>28.250000000000004</v>
      </c>
      <c r="BI39" s="132">
        <v>0.28299999999999997</v>
      </c>
      <c r="BJ39" s="133">
        <v>4.13</v>
      </c>
      <c r="BK39" s="133">
        <v>1.75</v>
      </c>
      <c r="BL39" s="134">
        <v>1.3</v>
      </c>
      <c r="BM39" s="134">
        <v>0.5</v>
      </c>
      <c r="BN39" s="142"/>
      <c r="BO39" s="198">
        <v>1989</v>
      </c>
      <c r="BP39" s="131">
        <v>3.21</v>
      </c>
      <c r="BQ39" s="131">
        <v>0.19</v>
      </c>
      <c r="BR39" s="131">
        <v>5.61</v>
      </c>
      <c r="BS39" s="131">
        <v>0.73</v>
      </c>
      <c r="BT39" s="131">
        <v>37.99</v>
      </c>
      <c r="BU39" s="131">
        <f t="shared" si="5"/>
        <v>28.250000000000004</v>
      </c>
      <c r="BV39" s="132">
        <v>0.28299999999999997</v>
      </c>
      <c r="BW39" s="133">
        <v>4.13</v>
      </c>
      <c r="BX39" s="133">
        <v>1.75</v>
      </c>
      <c r="BY39" s="134">
        <v>1.3</v>
      </c>
      <c r="BZ39" s="134">
        <v>0.5</v>
      </c>
      <c r="CA39" s="142"/>
      <c r="CB39" s="513" t="s">
        <v>136</v>
      </c>
      <c r="CC39" s="513"/>
      <c r="CD39" s="513"/>
      <c r="CE39" s="513"/>
      <c r="CF39" s="513"/>
      <c r="CG39" s="513"/>
      <c r="CH39" s="513"/>
      <c r="CI39" s="513"/>
      <c r="CJ39" s="513"/>
      <c r="CK39" s="513"/>
      <c r="CL39" s="513"/>
      <c r="CM39" s="513"/>
      <c r="CN39" s="142"/>
    </row>
    <row r="40" spans="1:92" x14ac:dyDescent="0.25">
      <c r="A40" s="142"/>
      <c r="B40" s="178">
        <v>1912</v>
      </c>
      <c r="C40" s="131">
        <v>3.11</v>
      </c>
      <c r="D40" s="131">
        <v>0.28999999999999998</v>
      </c>
      <c r="E40" s="131">
        <v>3.97</v>
      </c>
      <c r="F40" s="131">
        <v>0.18</v>
      </c>
      <c r="G40" s="131">
        <v>37.22</v>
      </c>
      <c r="H40" s="131">
        <f t="shared" si="0"/>
        <v>29.67</v>
      </c>
      <c r="I40" s="132">
        <v>0.3</v>
      </c>
      <c r="J40" s="133">
        <v>4.5199999999999996</v>
      </c>
      <c r="K40" s="133">
        <v>1.28</v>
      </c>
      <c r="L40" s="134">
        <v>1.8</v>
      </c>
      <c r="M40" s="134">
        <v>1.4</v>
      </c>
      <c r="N40" s="142"/>
      <c r="O40" s="513" t="s">
        <v>136</v>
      </c>
      <c r="P40" s="513"/>
      <c r="Q40" s="513"/>
      <c r="R40" s="513"/>
      <c r="S40" s="513"/>
      <c r="T40" s="513"/>
      <c r="U40" s="513"/>
      <c r="V40" s="513"/>
      <c r="W40" s="513"/>
      <c r="X40" s="513"/>
      <c r="Y40" s="513"/>
      <c r="Z40" s="513"/>
      <c r="AA40" s="142"/>
      <c r="AB40" s="178">
        <v>1937</v>
      </c>
      <c r="AC40" s="131">
        <v>3.32</v>
      </c>
      <c r="AD40" s="131">
        <v>0.14000000000000001</v>
      </c>
      <c r="AE40" s="131">
        <v>3.81</v>
      </c>
      <c r="AF40" s="131">
        <v>0.55000000000000004</v>
      </c>
      <c r="AG40" s="131">
        <v>38.57</v>
      </c>
      <c r="AH40" s="131">
        <f t="shared" si="2"/>
        <v>30.75</v>
      </c>
      <c r="AI40" s="132">
        <v>0.35299999999999998</v>
      </c>
      <c r="AJ40" s="133">
        <v>4.99</v>
      </c>
      <c r="AK40" s="133">
        <v>1.1499999999999999</v>
      </c>
      <c r="AL40" s="134">
        <v>2.4</v>
      </c>
      <c r="AM40" s="134">
        <v>0.5</v>
      </c>
      <c r="AN40" s="142"/>
      <c r="AO40" s="198">
        <v>1937</v>
      </c>
      <c r="AP40" s="131">
        <v>3.32</v>
      </c>
      <c r="AQ40" s="131">
        <v>0.14000000000000001</v>
      </c>
      <c r="AR40" s="131">
        <v>3.81</v>
      </c>
      <c r="AS40" s="131">
        <v>0.55000000000000004</v>
      </c>
      <c r="AT40" s="131">
        <v>38.57</v>
      </c>
      <c r="AU40" s="131">
        <f t="shared" si="3"/>
        <v>30.75</v>
      </c>
      <c r="AV40" s="132">
        <v>0.35299999999999998</v>
      </c>
      <c r="AW40" s="133">
        <v>4.99</v>
      </c>
      <c r="AX40" s="133">
        <v>1.1499999999999999</v>
      </c>
      <c r="AY40" s="134">
        <v>2.4</v>
      </c>
      <c r="AZ40" s="134">
        <v>0.5</v>
      </c>
      <c r="BA40" s="142"/>
      <c r="BB40" s="198">
        <v>1990</v>
      </c>
      <c r="BC40" s="131">
        <v>3.29</v>
      </c>
      <c r="BD40" s="131">
        <v>0.2</v>
      </c>
      <c r="BE40" s="131">
        <v>5.67</v>
      </c>
      <c r="BF40" s="131">
        <v>0.79</v>
      </c>
      <c r="BG40" s="131">
        <v>38.08</v>
      </c>
      <c r="BH40" s="131">
        <f t="shared" si="4"/>
        <v>28.129999999999995</v>
      </c>
      <c r="BI40" s="132">
        <v>0.28699999999999998</v>
      </c>
      <c r="BJ40" s="133">
        <v>4.26</v>
      </c>
      <c r="BK40" s="133">
        <v>1.72</v>
      </c>
      <c r="BL40" s="134">
        <v>1.3</v>
      </c>
      <c r="BM40" s="134">
        <v>0.4</v>
      </c>
      <c r="BN40" s="142"/>
      <c r="BO40" s="198">
        <v>1990</v>
      </c>
      <c r="BP40" s="131">
        <v>3.29</v>
      </c>
      <c r="BQ40" s="131">
        <v>0.2</v>
      </c>
      <c r="BR40" s="131">
        <v>5.67</v>
      </c>
      <c r="BS40" s="131">
        <v>0.79</v>
      </c>
      <c r="BT40" s="131">
        <v>38.08</v>
      </c>
      <c r="BU40" s="131">
        <f t="shared" si="5"/>
        <v>28.129999999999995</v>
      </c>
      <c r="BV40" s="132">
        <v>0.28699999999999998</v>
      </c>
      <c r="BW40" s="133">
        <v>4.26</v>
      </c>
      <c r="BX40" s="133">
        <v>1.72</v>
      </c>
      <c r="BY40" s="134">
        <v>1.3</v>
      </c>
      <c r="BZ40" s="134">
        <v>0.4</v>
      </c>
      <c r="CA40" s="142"/>
      <c r="CB40" s="513" t="s">
        <v>137</v>
      </c>
      <c r="CC40" s="513"/>
      <c r="CD40" s="513"/>
      <c r="CE40" s="513"/>
      <c r="CF40" s="513"/>
      <c r="CG40" s="513"/>
      <c r="CH40" s="513"/>
      <c r="CI40" s="513"/>
      <c r="CJ40" s="513"/>
      <c r="CK40" s="513"/>
      <c r="CL40" s="513"/>
      <c r="CM40" s="513"/>
      <c r="CN40" s="142"/>
    </row>
    <row r="41" spans="1:92" x14ac:dyDescent="0.25">
      <c r="A41" s="142"/>
      <c r="B41" s="178">
        <v>1913</v>
      </c>
      <c r="C41" s="131">
        <v>2.97</v>
      </c>
      <c r="D41" s="131">
        <v>0.28000000000000003</v>
      </c>
      <c r="E41" s="131">
        <v>3.83</v>
      </c>
      <c r="F41" s="131">
        <v>0.19</v>
      </c>
      <c r="G41" s="131">
        <v>37.119999999999997</v>
      </c>
      <c r="H41" s="131">
        <f t="shared" si="0"/>
        <v>29.849999999999998</v>
      </c>
      <c r="I41" s="132">
        <v>0.28399999999999997</v>
      </c>
      <c r="J41" s="133">
        <v>4.04</v>
      </c>
      <c r="K41" s="133">
        <v>1.29</v>
      </c>
      <c r="L41" s="134">
        <v>2</v>
      </c>
      <c r="M41" s="134">
        <v>0.7</v>
      </c>
      <c r="N41" s="142"/>
      <c r="O41" s="513" t="s">
        <v>137</v>
      </c>
      <c r="P41" s="513"/>
      <c r="Q41" s="513"/>
      <c r="R41" s="513"/>
      <c r="S41" s="513"/>
      <c r="T41" s="513"/>
      <c r="U41" s="513"/>
      <c r="V41" s="513"/>
      <c r="W41" s="513"/>
      <c r="X41" s="513"/>
      <c r="Y41" s="513"/>
      <c r="Z41" s="513"/>
      <c r="AA41" s="142"/>
      <c r="AB41" s="178">
        <v>1938</v>
      </c>
      <c r="AC41" s="131">
        <v>3.45</v>
      </c>
      <c r="AD41" s="131">
        <v>0.15</v>
      </c>
      <c r="AE41" s="131">
        <v>3.61</v>
      </c>
      <c r="AF41" s="131">
        <v>0.56999999999999995</v>
      </c>
      <c r="AG41" s="131">
        <v>38.630000000000003</v>
      </c>
      <c r="AH41" s="131">
        <f t="shared" si="2"/>
        <v>30.85</v>
      </c>
      <c r="AI41" s="132">
        <v>0.34300000000000003</v>
      </c>
      <c r="AJ41" s="133">
        <v>4.96</v>
      </c>
      <c r="AK41" s="133">
        <v>1.05</v>
      </c>
      <c r="AL41" s="134">
        <v>2.6</v>
      </c>
      <c r="AM41" s="134">
        <v>0.5</v>
      </c>
      <c r="AN41" s="142"/>
      <c r="AO41" s="198">
        <v>1938</v>
      </c>
      <c r="AP41" s="131">
        <v>3.45</v>
      </c>
      <c r="AQ41" s="131">
        <v>0.15</v>
      </c>
      <c r="AR41" s="131">
        <v>3.61</v>
      </c>
      <c r="AS41" s="131">
        <v>0.56999999999999995</v>
      </c>
      <c r="AT41" s="131">
        <v>38.630000000000003</v>
      </c>
      <c r="AU41" s="131">
        <f t="shared" si="3"/>
        <v>30.85</v>
      </c>
      <c r="AV41" s="132">
        <v>0.34300000000000003</v>
      </c>
      <c r="AW41" s="133">
        <v>4.96</v>
      </c>
      <c r="AX41" s="133">
        <v>1.05</v>
      </c>
      <c r="AY41" s="134">
        <v>2.6</v>
      </c>
      <c r="AZ41" s="134">
        <v>0.5</v>
      </c>
      <c r="BA41" s="142"/>
      <c r="BB41" s="198">
        <v>1991</v>
      </c>
      <c r="BC41" s="131">
        <v>3.32</v>
      </c>
      <c r="BD41" s="131">
        <v>0.22</v>
      </c>
      <c r="BE41" s="131">
        <v>5.8</v>
      </c>
      <c r="BF41" s="131">
        <v>0.8</v>
      </c>
      <c r="BG41" s="131">
        <v>38.200000000000003</v>
      </c>
      <c r="BH41" s="131">
        <f t="shared" si="4"/>
        <v>28.060000000000002</v>
      </c>
      <c r="BI41" s="132">
        <v>0.28499999999999998</v>
      </c>
      <c r="BJ41" s="133">
        <v>4.3099999999999996</v>
      </c>
      <c r="BK41" s="133">
        <v>1.74</v>
      </c>
      <c r="BL41" s="134">
        <v>1.5</v>
      </c>
      <c r="BM41" s="134">
        <v>0.4</v>
      </c>
      <c r="BN41" s="142"/>
      <c r="BO41" s="198">
        <v>1991</v>
      </c>
      <c r="BP41" s="131">
        <v>3.32</v>
      </c>
      <c r="BQ41" s="131">
        <v>0.22</v>
      </c>
      <c r="BR41" s="131">
        <v>5.8</v>
      </c>
      <c r="BS41" s="131">
        <v>0.8</v>
      </c>
      <c r="BT41" s="131">
        <v>38.200000000000003</v>
      </c>
      <c r="BU41" s="131">
        <f t="shared" si="5"/>
        <v>28.060000000000002</v>
      </c>
      <c r="BV41" s="132">
        <v>0.28499999999999998</v>
      </c>
      <c r="BW41" s="133">
        <v>4.3099999999999996</v>
      </c>
      <c r="BX41" s="133">
        <v>1.74</v>
      </c>
      <c r="BY41" s="134">
        <v>1.5</v>
      </c>
      <c r="BZ41" s="134">
        <v>0.4</v>
      </c>
      <c r="CA41" s="142"/>
      <c r="CB41" s="513" t="s">
        <v>138</v>
      </c>
      <c r="CC41" s="513"/>
      <c r="CD41" s="513"/>
      <c r="CE41" s="513"/>
      <c r="CF41" s="513"/>
      <c r="CG41" s="513"/>
      <c r="CH41" s="513"/>
      <c r="CI41" s="513"/>
      <c r="CJ41" s="513"/>
      <c r="CK41" s="513"/>
      <c r="CL41" s="513"/>
      <c r="CM41" s="513"/>
      <c r="CN41" s="142"/>
    </row>
    <row r="42" spans="1:92" s="157" customFormat="1" x14ac:dyDescent="0.25">
      <c r="A42" s="156"/>
      <c r="B42" s="178">
        <v>1914</v>
      </c>
      <c r="C42" s="131">
        <v>2.97</v>
      </c>
      <c r="D42" s="131">
        <v>0.27</v>
      </c>
      <c r="E42" s="131">
        <v>3.98</v>
      </c>
      <c r="F42" s="131">
        <v>0.19</v>
      </c>
      <c r="G42" s="131">
        <v>36.4</v>
      </c>
      <c r="H42" s="131">
        <f t="shared" si="0"/>
        <v>28.989999999999995</v>
      </c>
      <c r="I42" s="132">
        <v>0.27900000000000003</v>
      </c>
      <c r="J42" s="133">
        <v>3.87</v>
      </c>
      <c r="K42" s="133">
        <v>1.34</v>
      </c>
      <c r="L42" s="134">
        <v>1.8</v>
      </c>
      <c r="M42" s="134">
        <v>0.8</v>
      </c>
      <c r="N42" s="156"/>
      <c r="O42" s="513" t="s">
        <v>138</v>
      </c>
      <c r="P42" s="513"/>
      <c r="Q42" s="513"/>
      <c r="R42" s="513"/>
      <c r="S42" s="513"/>
      <c r="T42" s="513"/>
      <c r="U42" s="513"/>
      <c r="V42" s="513"/>
      <c r="W42" s="513"/>
      <c r="X42" s="513"/>
      <c r="Y42" s="513"/>
      <c r="Z42" s="513"/>
      <c r="AA42" s="156"/>
      <c r="AB42" s="178">
        <v>1939</v>
      </c>
      <c r="AC42" s="131">
        <v>3.37</v>
      </c>
      <c r="AD42" s="131">
        <v>0.15</v>
      </c>
      <c r="AE42" s="131">
        <v>3.56</v>
      </c>
      <c r="AF42" s="131">
        <v>0.51</v>
      </c>
      <c r="AG42" s="131">
        <v>33.76</v>
      </c>
      <c r="AH42" s="131">
        <f t="shared" si="2"/>
        <v>26.169999999999998</v>
      </c>
      <c r="AI42" s="132">
        <v>0.28999999999999998</v>
      </c>
      <c r="AJ42" s="133">
        <v>4.8600000000000003</v>
      </c>
      <c r="AK42" s="133">
        <v>1.06</v>
      </c>
      <c r="AL42" s="134">
        <v>2.8</v>
      </c>
      <c r="AM42" s="134">
        <v>0.5</v>
      </c>
      <c r="AN42" s="156"/>
      <c r="AO42" s="198">
        <v>1939</v>
      </c>
      <c r="AP42" s="131">
        <v>3.37</v>
      </c>
      <c r="AQ42" s="131">
        <v>0.15</v>
      </c>
      <c r="AR42" s="131">
        <v>3.56</v>
      </c>
      <c r="AS42" s="131">
        <v>0.51</v>
      </c>
      <c r="AT42" s="131">
        <v>33.76</v>
      </c>
      <c r="AU42" s="131">
        <f t="shared" si="3"/>
        <v>26.169999999999998</v>
      </c>
      <c r="AV42" s="132">
        <v>0.28999999999999998</v>
      </c>
      <c r="AW42" s="133">
        <v>4.8600000000000003</v>
      </c>
      <c r="AX42" s="133">
        <v>1.06</v>
      </c>
      <c r="AY42" s="134">
        <v>2.8</v>
      </c>
      <c r="AZ42" s="134">
        <v>0.5</v>
      </c>
      <c r="BA42" s="156"/>
      <c r="BB42" s="198">
        <v>1992</v>
      </c>
      <c r="BC42" s="131">
        <v>3.25</v>
      </c>
      <c r="BD42" s="131">
        <v>0.23</v>
      </c>
      <c r="BE42" s="131">
        <v>5.59</v>
      </c>
      <c r="BF42" s="131">
        <v>0.72</v>
      </c>
      <c r="BG42" s="131">
        <v>38.119999999999997</v>
      </c>
      <c r="BH42" s="131">
        <f t="shared" si="4"/>
        <v>28.330000000000002</v>
      </c>
      <c r="BI42" s="132">
        <v>0.28499999999999998</v>
      </c>
      <c r="BJ42" s="133">
        <v>4.12</v>
      </c>
      <c r="BK42" s="133">
        <v>1.72</v>
      </c>
      <c r="BL42" s="134">
        <v>1.5</v>
      </c>
      <c r="BM42" s="134">
        <v>0.5</v>
      </c>
      <c r="BN42" s="156"/>
      <c r="BO42" s="198">
        <v>1992</v>
      </c>
      <c r="BP42" s="131">
        <v>3.25</v>
      </c>
      <c r="BQ42" s="131">
        <v>0.23</v>
      </c>
      <c r="BR42" s="131">
        <v>5.59</v>
      </c>
      <c r="BS42" s="131">
        <v>0.72</v>
      </c>
      <c r="BT42" s="131">
        <v>38.119999999999997</v>
      </c>
      <c r="BU42" s="131">
        <f t="shared" si="5"/>
        <v>28.330000000000002</v>
      </c>
      <c r="BV42" s="132">
        <v>0.28499999999999998</v>
      </c>
      <c r="BW42" s="133">
        <v>4.12</v>
      </c>
      <c r="BX42" s="133">
        <v>1.72</v>
      </c>
      <c r="BY42" s="134">
        <v>1.5</v>
      </c>
      <c r="BZ42" s="134">
        <v>0.5</v>
      </c>
      <c r="CA42" s="156"/>
      <c r="CB42" s="513" t="s">
        <v>139</v>
      </c>
      <c r="CC42" s="513"/>
      <c r="CD42" s="513"/>
      <c r="CE42" s="513"/>
      <c r="CF42" s="513"/>
      <c r="CG42" s="513"/>
      <c r="CH42" s="513"/>
      <c r="CI42" s="513"/>
      <c r="CJ42" s="513"/>
      <c r="CK42" s="513"/>
      <c r="CL42" s="513"/>
      <c r="CM42" s="513"/>
      <c r="CN42" s="156"/>
    </row>
    <row r="43" spans="1:92" x14ac:dyDescent="0.25">
      <c r="A43" s="142"/>
      <c r="B43" s="178">
        <v>1915</v>
      </c>
      <c r="C43" s="131">
        <v>2.98</v>
      </c>
      <c r="D43" s="131">
        <v>0.27</v>
      </c>
      <c r="E43" s="131">
        <v>3.79</v>
      </c>
      <c r="F43" s="131">
        <v>0.17</v>
      </c>
      <c r="G43" s="131">
        <v>36.340000000000003</v>
      </c>
      <c r="H43" s="131">
        <f t="shared" si="0"/>
        <v>29.130000000000003</v>
      </c>
      <c r="I43" s="132">
        <v>0.27700000000000002</v>
      </c>
      <c r="J43" s="133">
        <v>3.81</v>
      </c>
      <c r="K43" s="133">
        <v>1.27</v>
      </c>
      <c r="L43" s="134">
        <v>1.8</v>
      </c>
      <c r="M43" s="134">
        <v>1</v>
      </c>
      <c r="N43" s="142"/>
      <c r="O43" s="513" t="s">
        <v>140</v>
      </c>
      <c r="P43" s="513"/>
      <c r="Q43" s="513"/>
      <c r="R43" s="513"/>
      <c r="S43" s="513"/>
      <c r="T43" s="513"/>
      <c r="U43" s="513"/>
      <c r="V43" s="513"/>
      <c r="W43" s="513"/>
      <c r="X43" s="513"/>
      <c r="Y43" s="513"/>
      <c r="Z43" s="513"/>
      <c r="AA43" s="142"/>
      <c r="AB43" s="178">
        <v>1940</v>
      </c>
      <c r="AC43" s="131">
        <v>3.31</v>
      </c>
      <c r="AD43" s="131">
        <v>0.15</v>
      </c>
      <c r="AE43" s="131">
        <v>3.77</v>
      </c>
      <c r="AF43" s="131">
        <v>0.54</v>
      </c>
      <c r="AG43" s="131">
        <v>33.119999999999997</v>
      </c>
      <c r="AH43" s="131">
        <f t="shared" si="2"/>
        <v>25.35</v>
      </c>
      <c r="AI43" s="132">
        <v>0.28399999999999997</v>
      </c>
      <c r="AJ43" s="133">
        <v>4.75</v>
      </c>
      <c r="AK43" s="133">
        <v>1.1399999999999999</v>
      </c>
      <c r="AL43" s="134">
        <v>2.5</v>
      </c>
      <c r="AM43" s="134">
        <v>0.8</v>
      </c>
      <c r="AN43" s="142"/>
      <c r="AO43" s="198">
        <v>1940</v>
      </c>
      <c r="AP43" s="131">
        <v>3.31</v>
      </c>
      <c r="AQ43" s="131">
        <v>0.15</v>
      </c>
      <c r="AR43" s="131">
        <v>3.77</v>
      </c>
      <c r="AS43" s="131">
        <v>0.54</v>
      </c>
      <c r="AT43" s="131">
        <v>33.119999999999997</v>
      </c>
      <c r="AU43" s="131">
        <f t="shared" si="3"/>
        <v>25.35</v>
      </c>
      <c r="AV43" s="132">
        <v>0.28399999999999997</v>
      </c>
      <c r="AW43" s="133">
        <v>4.75</v>
      </c>
      <c r="AX43" s="133">
        <v>1.1399999999999999</v>
      </c>
      <c r="AY43" s="134">
        <v>2.5</v>
      </c>
      <c r="AZ43" s="134">
        <v>0.8</v>
      </c>
      <c r="BA43" s="142"/>
      <c r="BB43" s="198">
        <v>1993</v>
      </c>
      <c r="BC43" s="131">
        <v>3.33</v>
      </c>
      <c r="BD43" s="131">
        <v>0.26</v>
      </c>
      <c r="BE43" s="131">
        <v>5.8</v>
      </c>
      <c r="BF43" s="131">
        <v>0.89</v>
      </c>
      <c r="BG43" s="131">
        <v>38.47</v>
      </c>
      <c r="BH43" s="131">
        <f t="shared" si="4"/>
        <v>28.19</v>
      </c>
      <c r="BI43" s="132">
        <v>0.29399999999999998</v>
      </c>
      <c r="BJ43" s="133">
        <v>4.5999999999999996</v>
      </c>
      <c r="BK43" s="133">
        <v>1.74</v>
      </c>
      <c r="BL43" s="134">
        <v>1.9</v>
      </c>
      <c r="BM43" s="134">
        <v>0.5</v>
      </c>
      <c r="BN43" s="142"/>
      <c r="BO43" s="198">
        <v>1993</v>
      </c>
      <c r="BP43" s="131">
        <v>3.33</v>
      </c>
      <c r="BQ43" s="131">
        <v>0.26</v>
      </c>
      <c r="BR43" s="131">
        <v>5.8</v>
      </c>
      <c r="BS43" s="131">
        <v>0.89</v>
      </c>
      <c r="BT43" s="131">
        <v>38.47</v>
      </c>
      <c r="BU43" s="131">
        <f t="shared" si="5"/>
        <v>28.19</v>
      </c>
      <c r="BV43" s="132">
        <v>0.29399999999999998</v>
      </c>
      <c r="BW43" s="133">
        <v>4.5999999999999996</v>
      </c>
      <c r="BX43" s="133">
        <v>1.74</v>
      </c>
      <c r="BY43" s="134">
        <v>1.9</v>
      </c>
      <c r="BZ43" s="134">
        <v>0.5</v>
      </c>
      <c r="CA43" s="142"/>
      <c r="CB43" s="513" t="s">
        <v>140</v>
      </c>
      <c r="CC43" s="513"/>
      <c r="CD43" s="513"/>
      <c r="CE43" s="513"/>
      <c r="CF43" s="513"/>
      <c r="CG43" s="513"/>
      <c r="CH43" s="513"/>
      <c r="CI43" s="513"/>
      <c r="CJ43" s="513"/>
      <c r="CK43" s="513"/>
      <c r="CL43" s="513"/>
      <c r="CM43" s="513"/>
      <c r="CN43" s="142"/>
    </row>
    <row r="44" spans="1:92" x14ac:dyDescent="0.25">
      <c r="A44" s="142"/>
      <c r="B44" s="178">
        <v>1916</v>
      </c>
      <c r="C44" s="131">
        <v>2.84</v>
      </c>
      <c r="D44" s="131">
        <v>0.25</v>
      </c>
      <c r="E44" s="131">
        <v>3.82</v>
      </c>
      <c r="F44" s="131">
        <v>0.15</v>
      </c>
      <c r="G44" s="131">
        <v>36.479999999999997</v>
      </c>
      <c r="H44" s="131">
        <f t="shared" si="0"/>
        <v>29.42</v>
      </c>
      <c r="I44" s="132">
        <v>0.27400000000000002</v>
      </c>
      <c r="J44" s="133">
        <v>3.56</v>
      </c>
      <c r="K44" s="133">
        <v>1.34</v>
      </c>
      <c r="L44" s="134">
        <v>1.4</v>
      </c>
      <c r="M44" s="134">
        <v>0.8</v>
      </c>
      <c r="N44" s="142"/>
      <c r="O44" s="513" t="s">
        <v>141</v>
      </c>
      <c r="P44" s="513"/>
      <c r="Q44" s="513"/>
      <c r="R44" s="513"/>
      <c r="S44" s="513"/>
      <c r="T44" s="513"/>
      <c r="U44" s="513"/>
      <c r="V44" s="513"/>
      <c r="W44" s="513"/>
      <c r="X44" s="513"/>
      <c r="Y44" s="513"/>
      <c r="Z44" s="513"/>
      <c r="AA44" s="142"/>
      <c r="AB44" s="178">
        <v>1941</v>
      </c>
      <c r="AC44" s="131">
        <v>3.45</v>
      </c>
      <c r="AD44" s="131">
        <v>0.13</v>
      </c>
      <c r="AE44" s="131">
        <v>3.61</v>
      </c>
      <c r="AF44" s="131">
        <v>0.46</v>
      </c>
      <c r="AG44" s="131">
        <v>33.64</v>
      </c>
      <c r="AH44" s="131">
        <f t="shared" si="2"/>
        <v>25.990000000000002</v>
      </c>
      <c r="AI44" s="132">
        <v>0.28000000000000003</v>
      </c>
      <c r="AJ44" s="133">
        <v>4.5199999999999996</v>
      </c>
      <c r="AK44" s="133">
        <v>1.05</v>
      </c>
      <c r="AL44" s="134">
        <v>2.4</v>
      </c>
      <c r="AM44" s="134">
        <v>0.4</v>
      </c>
      <c r="AN44" s="142"/>
      <c r="AO44" s="198">
        <v>1941</v>
      </c>
      <c r="AP44" s="131">
        <v>3.45</v>
      </c>
      <c r="AQ44" s="131">
        <v>0.13</v>
      </c>
      <c r="AR44" s="131">
        <v>3.61</v>
      </c>
      <c r="AS44" s="131">
        <v>0.46</v>
      </c>
      <c r="AT44" s="131">
        <v>33.64</v>
      </c>
      <c r="AU44" s="131">
        <f t="shared" si="3"/>
        <v>25.990000000000002</v>
      </c>
      <c r="AV44" s="132">
        <v>0.28000000000000003</v>
      </c>
      <c r="AW44" s="133">
        <v>4.5199999999999996</v>
      </c>
      <c r="AX44" s="133">
        <v>1.05</v>
      </c>
      <c r="AY44" s="134">
        <v>2.4</v>
      </c>
      <c r="AZ44" s="134">
        <v>0.4</v>
      </c>
      <c r="BA44" s="142"/>
      <c r="BB44" s="198">
        <v>1994</v>
      </c>
      <c r="BC44" s="131">
        <v>3.48</v>
      </c>
      <c r="BD44" s="131">
        <v>0.27</v>
      </c>
      <c r="BE44" s="131">
        <v>6.18</v>
      </c>
      <c r="BF44" s="131">
        <v>1.03</v>
      </c>
      <c r="BG44" s="131">
        <v>38.9</v>
      </c>
      <c r="BH44" s="131">
        <f t="shared" si="4"/>
        <v>27.939999999999998</v>
      </c>
      <c r="BI44" s="132">
        <v>0.3</v>
      </c>
      <c r="BJ44" s="133">
        <v>4.92</v>
      </c>
      <c r="BK44" s="133">
        <v>1.78</v>
      </c>
      <c r="BL44" s="134">
        <v>1.9</v>
      </c>
      <c r="BM44" s="134">
        <v>0.4</v>
      </c>
      <c r="BN44" s="142"/>
      <c r="BO44" s="198">
        <v>1994</v>
      </c>
      <c r="BP44" s="131">
        <v>3.48</v>
      </c>
      <c r="BQ44" s="131">
        <v>0.27</v>
      </c>
      <c r="BR44" s="131">
        <v>6.18</v>
      </c>
      <c r="BS44" s="131">
        <v>1.03</v>
      </c>
      <c r="BT44" s="131">
        <v>38.9</v>
      </c>
      <c r="BU44" s="131">
        <f t="shared" si="5"/>
        <v>27.939999999999998</v>
      </c>
      <c r="BV44" s="132">
        <v>0.3</v>
      </c>
      <c r="BW44" s="133">
        <v>4.92</v>
      </c>
      <c r="BX44" s="133">
        <v>1.78</v>
      </c>
      <c r="BY44" s="134">
        <v>1.9</v>
      </c>
      <c r="BZ44" s="134">
        <v>0.4</v>
      </c>
      <c r="CA44" s="142"/>
      <c r="CB44" s="513" t="s">
        <v>141</v>
      </c>
      <c r="CC44" s="513"/>
      <c r="CD44" s="513"/>
      <c r="CE44" s="513"/>
      <c r="CF44" s="513"/>
      <c r="CG44" s="513"/>
      <c r="CH44" s="513"/>
      <c r="CI44" s="513"/>
      <c r="CJ44" s="513"/>
      <c r="CK44" s="513"/>
      <c r="CL44" s="513"/>
      <c r="CM44" s="513"/>
      <c r="CN44" s="142"/>
    </row>
    <row r="45" spans="1:92" x14ac:dyDescent="0.25">
      <c r="A45" s="142"/>
      <c r="B45" s="178">
        <v>1917</v>
      </c>
      <c r="C45" s="131">
        <v>2.76</v>
      </c>
      <c r="D45" s="131">
        <v>0.23</v>
      </c>
      <c r="E45" s="131">
        <v>3.46</v>
      </c>
      <c r="F45" s="131">
        <v>0.13</v>
      </c>
      <c r="G45" s="131">
        <v>36.53</v>
      </c>
      <c r="H45" s="131">
        <f t="shared" si="0"/>
        <v>29.950000000000006</v>
      </c>
      <c r="I45" s="132">
        <v>0.27200000000000002</v>
      </c>
      <c r="J45" s="133">
        <v>3.58</v>
      </c>
      <c r="K45" s="133">
        <v>1.25</v>
      </c>
      <c r="L45" s="134">
        <v>1.2</v>
      </c>
      <c r="M45" s="134">
        <v>0.6</v>
      </c>
      <c r="N45" s="142"/>
      <c r="O45" s="513" t="s">
        <v>142</v>
      </c>
      <c r="P45" s="513"/>
      <c r="Q45" s="513"/>
      <c r="R45" s="513"/>
      <c r="S45" s="513"/>
      <c r="T45" s="513"/>
      <c r="U45" s="513"/>
      <c r="V45" s="513"/>
      <c r="W45" s="513"/>
      <c r="X45" s="513"/>
      <c r="Y45" s="513"/>
      <c r="Z45" s="513"/>
      <c r="AA45" s="142"/>
      <c r="AB45" s="178">
        <v>1942</v>
      </c>
      <c r="AC45" s="131">
        <v>3.34</v>
      </c>
      <c r="AD45" s="131">
        <v>0.14000000000000001</v>
      </c>
      <c r="AE45" s="131">
        <v>3.54</v>
      </c>
      <c r="AF45" s="131">
        <v>0.37</v>
      </c>
      <c r="AG45" s="131">
        <v>32.58</v>
      </c>
      <c r="AH45" s="131">
        <f t="shared" si="2"/>
        <v>25.189999999999998</v>
      </c>
      <c r="AI45" s="132">
        <v>0.27</v>
      </c>
      <c r="AJ45" s="133">
        <v>4.17</v>
      </c>
      <c r="AK45" s="133">
        <v>1.06</v>
      </c>
      <c r="AL45" s="134">
        <v>2.6</v>
      </c>
      <c r="AM45" s="134">
        <v>0.6</v>
      </c>
      <c r="AN45" s="142"/>
      <c r="AO45" s="198">
        <v>1942</v>
      </c>
      <c r="AP45" s="131">
        <v>3.34</v>
      </c>
      <c r="AQ45" s="131">
        <v>0.14000000000000001</v>
      </c>
      <c r="AR45" s="131">
        <v>3.54</v>
      </c>
      <c r="AS45" s="131">
        <v>0.37</v>
      </c>
      <c r="AT45" s="131">
        <v>32.58</v>
      </c>
      <c r="AU45" s="131">
        <f t="shared" si="3"/>
        <v>25.189999999999998</v>
      </c>
      <c r="AV45" s="132">
        <v>0.27</v>
      </c>
      <c r="AW45" s="133">
        <v>4.17</v>
      </c>
      <c r="AX45" s="133">
        <v>1.06</v>
      </c>
      <c r="AY45" s="134">
        <v>2.6</v>
      </c>
      <c r="AZ45" s="134">
        <v>0.6</v>
      </c>
      <c r="BA45" s="142"/>
      <c r="BB45" s="198">
        <v>1995</v>
      </c>
      <c r="BC45" s="131">
        <v>3.53</v>
      </c>
      <c r="BD45" s="131">
        <v>0.3</v>
      </c>
      <c r="BE45" s="131">
        <v>6.3</v>
      </c>
      <c r="BF45" s="131">
        <v>1.01</v>
      </c>
      <c r="BG45" s="131">
        <v>38.85</v>
      </c>
      <c r="BH45" s="131">
        <f t="shared" si="4"/>
        <v>27.71</v>
      </c>
      <c r="BI45" s="132">
        <v>0.29799999999999999</v>
      </c>
      <c r="BJ45" s="133">
        <v>4.8499999999999996</v>
      </c>
      <c r="BK45" s="133">
        <v>1.79</v>
      </c>
      <c r="BL45" s="134">
        <v>1.9</v>
      </c>
      <c r="BM45" s="134">
        <v>0.4</v>
      </c>
      <c r="BN45" s="142"/>
      <c r="BO45" s="198">
        <v>1995</v>
      </c>
      <c r="BP45" s="131">
        <v>3.53</v>
      </c>
      <c r="BQ45" s="131">
        <v>0.3</v>
      </c>
      <c r="BR45" s="131">
        <v>6.3</v>
      </c>
      <c r="BS45" s="131">
        <v>1.01</v>
      </c>
      <c r="BT45" s="131">
        <v>38.85</v>
      </c>
      <c r="BU45" s="131">
        <f t="shared" si="5"/>
        <v>27.71</v>
      </c>
      <c r="BV45" s="132">
        <v>0.29799999999999999</v>
      </c>
      <c r="BW45" s="133">
        <v>4.8499999999999996</v>
      </c>
      <c r="BX45" s="133">
        <v>1.79</v>
      </c>
      <c r="BY45" s="134">
        <v>1.9</v>
      </c>
      <c r="BZ45" s="134">
        <v>0.4</v>
      </c>
      <c r="CA45" s="142"/>
      <c r="CB45" s="513" t="s">
        <v>142</v>
      </c>
      <c r="CC45" s="513"/>
      <c r="CD45" s="513"/>
      <c r="CE45" s="513"/>
      <c r="CF45" s="513"/>
      <c r="CG45" s="513"/>
      <c r="CH45" s="513"/>
      <c r="CI45" s="513"/>
      <c r="CJ45" s="513"/>
      <c r="CK45" s="513"/>
      <c r="CL45" s="513"/>
      <c r="CM45" s="513"/>
      <c r="CN45" s="142"/>
    </row>
    <row r="46" spans="1:92" x14ac:dyDescent="0.25">
      <c r="A46" s="142"/>
      <c r="B46" s="178">
        <v>1918</v>
      </c>
      <c r="C46" s="131">
        <v>2.82</v>
      </c>
      <c r="D46" s="131">
        <v>0.23</v>
      </c>
      <c r="E46" s="131">
        <v>2.89</v>
      </c>
      <c r="F46" s="131">
        <v>0.12</v>
      </c>
      <c r="G46" s="131">
        <v>37.270000000000003</v>
      </c>
      <c r="H46" s="131">
        <f t="shared" si="0"/>
        <v>31.210000000000004</v>
      </c>
      <c r="I46" s="132">
        <v>0.27300000000000002</v>
      </c>
      <c r="J46" s="133">
        <v>3.63</v>
      </c>
      <c r="K46" s="133">
        <v>1.03</v>
      </c>
      <c r="L46" s="134">
        <v>1.2</v>
      </c>
      <c r="M46" s="134">
        <v>0.6</v>
      </c>
      <c r="N46" s="142"/>
      <c r="O46" s="513" t="s">
        <v>143</v>
      </c>
      <c r="P46" s="513"/>
      <c r="Q46" s="513"/>
      <c r="R46" s="513"/>
      <c r="S46" s="513"/>
      <c r="T46" s="513"/>
      <c r="U46" s="513"/>
      <c r="V46" s="513"/>
      <c r="W46" s="513"/>
      <c r="X46" s="513"/>
      <c r="Y46" s="513"/>
      <c r="Z46" s="513"/>
      <c r="AA46" s="142"/>
      <c r="AB46" s="178">
        <v>1943</v>
      </c>
      <c r="AC46" s="131">
        <v>3.32</v>
      </c>
      <c r="AD46" s="131">
        <v>0.14000000000000001</v>
      </c>
      <c r="AE46" s="131">
        <v>3.6</v>
      </c>
      <c r="AF46" s="131">
        <v>0.34</v>
      </c>
      <c r="AG46" s="131">
        <v>38.21</v>
      </c>
      <c r="AH46" s="131">
        <f t="shared" si="2"/>
        <v>30.81</v>
      </c>
      <c r="AI46" s="132">
        <v>0.33100000000000002</v>
      </c>
      <c r="AJ46" s="133">
        <v>4.1100000000000003</v>
      </c>
      <c r="AK46" s="133">
        <v>1.08</v>
      </c>
      <c r="AL46" s="134">
        <v>1.7</v>
      </c>
      <c r="AM46" s="134">
        <v>0.4</v>
      </c>
      <c r="AN46" s="142"/>
      <c r="AO46" s="198">
        <v>1943</v>
      </c>
      <c r="AP46" s="131">
        <v>3.32</v>
      </c>
      <c r="AQ46" s="131">
        <v>0.14000000000000001</v>
      </c>
      <c r="AR46" s="131">
        <v>3.6</v>
      </c>
      <c r="AS46" s="131">
        <v>0.34</v>
      </c>
      <c r="AT46" s="131">
        <v>38.21</v>
      </c>
      <c r="AU46" s="131">
        <f t="shared" si="3"/>
        <v>30.81</v>
      </c>
      <c r="AV46" s="132">
        <v>0.33100000000000002</v>
      </c>
      <c r="AW46" s="133">
        <v>4.1100000000000003</v>
      </c>
      <c r="AX46" s="133">
        <v>1.08</v>
      </c>
      <c r="AY46" s="134">
        <v>1.7</v>
      </c>
      <c r="AZ46" s="134">
        <v>0.4</v>
      </c>
      <c r="BA46" s="142"/>
      <c r="BB46" s="198">
        <v>1996</v>
      </c>
      <c r="BC46" s="131">
        <v>3.55</v>
      </c>
      <c r="BD46" s="131">
        <v>0.31</v>
      </c>
      <c r="BE46" s="131">
        <v>6.46</v>
      </c>
      <c r="BF46" s="131">
        <v>1.0900000000000001</v>
      </c>
      <c r="BG46" s="131">
        <v>39.1</v>
      </c>
      <c r="BH46" s="131">
        <f t="shared" si="4"/>
        <v>27.69</v>
      </c>
      <c r="BI46" s="132">
        <v>0.30099999999999999</v>
      </c>
      <c r="BJ46" s="133">
        <v>5.04</v>
      </c>
      <c r="BK46" s="133">
        <v>1.82</v>
      </c>
      <c r="BL46" s="134">
        <v>2.2000000000000002</v>
      </c>
      <c r="BM46" s="134">
        <v>0.4</v>
      </c>
      <c r="BN46" s="142"/>
      <c r="BO46" s="198">
        <v>1996</v>
      </c>
      <c r="BP46" s="131">
        <v>3.55</v>
      </c>
      <c r="BQ46" s="131">
        <v>0.31</v>
      </c>
      <c r="BR46" s="131">
        <v>6.46</v>
      </c>
      <c r="BS46" s="131">
        <v>1.0900000000000001</v>
      </c>
      <c r="BT46" s="131">
        <v>39.1</v>
      </c>
      <c r="BU46" s="131">
        <f t="shared" si="5"/>
        <v>27.69</v>
      </c>
      <c r="BV46" s="132">
        <v>0.30099999999999999</v>
      </c>
      <c r="BW46" s="133">
        <v>5.04</v>
      </c>
      <c r="BX46" s="133">
        <v>1.82</v>
      </c>
      <c r="BY46" s="134">
        <v>2.2000000000000002</v>
      </c>
      <c r="BZ46" s="134">
        <v>0.4</v>
      </c>
      <c r="CA46" s="142"/>
      <c r="CB46" s="513" t="s">
        <v>143</v>
      </c>
      <c r="CC46" s="513"/>
      <c r="CD46" s="513"/>
      <c r="CE46" s="513"/>
      <c r="CF46" s="513"/>
      <c r="CG46" s="513"/>
      <c r="CH46" s="513"/>
      <c r="CI46" s="513"/>
      <c r="CJ46" s="513"/>
      <c r="CK46" s="513"/>
      <c r="CL46" s="513"/>
      <c r="CM46" s="513"/>
      <c r="CN46" s="142"/>
    </row>
    <row r="47" spans="1:92" x14ac:dyDescent="0.25">
      <c r="A47" s="142"/>
      <c r="B47" s="178">
        <v>1919</v>
      </c>
      <c r="C47" s="131">
        <v>2.67</v>
      </c>
      <c r="D47" s="131">
        <v>0.24</v>
      </c>
      <c r="E47" s="131">
        <v>3.07</v>
      </c>
      <c r="F47" s="131">
        <v>0.2</v>
      </c>
      <c r="G47" s="131">
        <v>37</v>
      </c>
      <c r="H47" s="131">
        <f t="shared" si="0"/>
        <v>30.819999999999997</v>
      </c>
      <c r="I47" s="132">
        <v>0.28199999999999997</v>
      </c>
      <c r="J47" s="133">
        <v>3.87</v>
      </c>
      <c r="K47" s="133">
        <v>1.1499999999999999</v>
      </c>
      <c r="L47" s="134">
        <v>1.6</v>
      </c>
      <c r="M47" s="134">
        <v>0.8</v>
      </c>
      <c r="N47" s="142"/>
      <c r="O47" s="22"/>
      <c r="P47" s="142"/>
      <c r="Q47" s="142"/>
      <c r="R47" s="142"/>
      <c r="S47" s="142"/>
      <c r="T47" s="142"/>
      <c r="U47" s="142"/>
      <c r="V47" s="142"/>
      <c r="W47" s="142"/>
      <c r="X47" s="142"/>
      <c r="Y47" s="142"/>
      <c r="Z47" s="158"/>
      <c r="AA47" s="142"/>
      <c r="AB47" s="178">
        <v>1944</v>
      </c>
      <c r="AC47" s="131">
        <v>3.12</v>
      </c>
      <c r="AD47" s="131">
        <v>0.14000000000000001</v>
      </c>
      <c r="AE47" s="131">
        <v>3.36</v>
      </c>
      <c r="AF47" s="131">
        <v>0.36</v>
      </c>
      <c r="AG47" s="131">
        <v>33.64</v>
      </c>
      <c r="AH47" s="131">
        <f t="shared" si="2"/>
        <v>26.66</v>
      </c>
      <c r="AI47" s="132">
        <v>0.27800000000000002</v>
      </c>
      <c r="AJ47" s="133">
        <v>4.2300000000000004</v>
      </c>
      <c r="AK47" s="133">
        <v>1.08</v>
      </c>
      <c r="AL47" s="134">
        <v>1.5</v>
      </c>
      <c r="AM47" s="134">
        <v>0.7</v>
      </c>
      <c r="AN47" s="142"/>
      <c r="AO47" s="198">
        <v>1944</v>
      </c>
      <c r="AP47" s="131">
        <v>3.12</v>
      </c>
      <c r="AQ47" s="131">
        <v>0.14000000000000001</v>
      </c>
      <c r="AR47" s="131">
        <v>3.36</v>
      </c>
      <c r="AS47" s="131">
        <v>0.36</v>
      </c>
      <c r="AT47" s="131">
        <v>33.64</v>
      </c>
      <c r="AU47" s="131">
        <f t="shared" si="3"/>
        <v>26.66</v>
      </c>
      <c r="AV47" s="132">
        <v>0.27800000000000002</v>
      </c>
      <c r="AW47" s="133">
        <v>4.2300000000000004</v>
      </c>
      <c r="AX47" s="133">
        <v>1.08</v>
      </c>
      <c r="AY47" s="134">
        <v>1.5</v>
      </c>
      <c r="AZ47" s="134">
        <v>0.7</v>
      </c>
      <c r="BA47" s="142"/>
      <c r="BB47" s="198">
        <v>1997</v>
      </c>
      <c r="BC47" s="131">
        <v>3.46</v>
      </c>
      <c r="BD47" s="131">
        <v>0.32</v>
      </c>
      <c r="BE47" s="131">
        <v>6.61</v>
      </c>
      <c r="BF47" s="131">
        <v>1.02</v>
      </c>
      <c r="BG47" s="131">
        <v>38.729999999999997</v>
      </c>
      <c r="BH47" s="131">
        <f t="shared" si="4"/>
        <v>27.319999999999997</v>
      </c>
      <c r="BI47" s="132">
        <v>0.30099999999999999</v>
      </c>
      <c r="BJ47" s="133">
        <v>4.7699999999999996</v>
      </c>
      <c r="BK47" s="133">
        <v>1.91</v>
      </c>
      <c r="BL47" s="134">
        <v>1.7</v>
      </c>
      <c r="BM47" s="134">
        <v>0.3</v>
      </c>
      <c r="BN47" s="142"/>
      <c r="BO47" s="198">
        <v>1997</v>
      </c>
      <c r="BP47" s="131">
        <v>3.46</v>
      </c>
      <c r="BQ47" s="131">
        <v>0.32</v>
      </c>
      <c r="BR47" s="131">
        <v>6.61</v>
      </c>
      <c r="BS47" s="131">
        <v>1.02</v>
      </c>
      <c r="BT47" s="131">
        <v>38.729999999999997</v>
      </c>
      <c r="BU47" s="131">
        <f t="shared" si="5"/>
        <v>27.319999999999997</v>
      </c>
      <c r="BV47" s="132">
        <v>0.30099999999999999</v>
      </c>
      <c r="BW47" s="133">
        <v>4.7699999999999996</v>
      </c>
      <c r="BX47" s="133">
        <v>1.91</v>
      </c>
      <c r="BY47" s="134">
        <v>1.7</v>
      </c>
      <c r="BZ47" s="134">
        <v>0.3</v>
      </c>
      <c r="CA47" s="142"/>
      <c r="CB47" s="142"/>
      <c r="CC47" s="142"/>
      <c r="CD47" s="142"/>
      <c r="CE47" s="142"/>
      <c r="CF47" s="142"/>
      <c r="CG47" s="142"/>
      <c r="CH47" s="142"/>
      <c r="CI47" s="142"/>
      <c r="CJ47" s="142"/>
      <c r="CK47" s="142"/>
      <c r="CL47" s="142"/>
      <c r="CM47" s="142"/>
      <c r="CN47" s="142"/>
    </row>
    <row r="48" spans="1:92" x14ac:dyDescent="0.25">
      <c r="A48" s="142"/>
      <c r="B48" s="178">
        <v>1920</v>
      </c>
      <c r="C48" s="131">
        <v>2.82</v>
      </c>
      <c r="D48" s="131">
        <v>0.24</v>
      </c>
      <c r="E48" s="131">
        <v>3.16</v>
      </c>
      <c r="F48" s="131">
        <v>0.24</v>
      </c>
      <c r="G48" s="131">
        <v>37.729999999999997</v>
      </c>
      <c r="H48" s="131">
        <f t="shared" si="0"/>
        <v>31.269999999999996</v>
      </c>
      <c r="I48" s="132">
        <v>0.34799999999999998</v>
      </c>
      <c r="J48" s="133">
        <v>4.4000000000000004</v>
      </c>
      <c r="K48" s="133">
        <v>1.1200000000000001</v>
      </c>
      <c r="L48" s="134">
        <v>2.2000000000000002</v>
      </c>
      <c r="M48" s="134">
        <v>0.5</v>
      </c>
      <c r="N48" s="142"/>
      <c r="O48" s="22"/>
      <c r="P48" s="142"/>
      <c r="Q48" s="142"/>
      <c r="R48" s="142"/>
      <c r="S48" s="142"/>
      <c r="T48" s="142"/>
      <c r="U48" s="142"/>
      <c r="V48" s="142"/>
      <c r="W48" s="142"/>
      <c r="X48" s="142"/>
      <c r="Y48" s="142"/>
      <c r="Z48" s="142"/>
      <c r="AA48" s="142"/>
      <c r="AB48" s="178">
        <v>1945</v>
      </c>
      <c r="AC48" s="131">
        <v>3.31</v>
      </c>
      <c r="AD48" s="131">
        <v>0.15</v>
      </c>
      <c r="AE48" s="131">
        <v>3.48</v>
      </c>
      <c r="AF48" s="131">
        <v>0.39</v>
      </c>
      <c r="AG48" s="131">
        <v>38.4</v>
      </c>
      <c r="AH48" s="131">
        <f t="shared" si="2"/>
        <v>31.069999999999997</v>
      </c>
      <c r="AI48" s="132">
        <v>0.32400000000000001</v>
      </c>
      <c r="AJ48" s="133">
        <v>4.28</v>
      </c>
      <c r="AK48" s="133">
        <v>1.05</v>
      </c>
      <c r="AL48" s="134">
        <v>1.9</v>
      </c>
      <c r="AM48" s="134">
        <v>0.7</v>
      </c>
      <c r="AN48" s="142"/>
      <c r="AO48" s="198">
        <v>1945</v>
      </c>
      <c r="AP48" s="131">
        <v>3.31</v>
      </c>
      <c r="AQ48" s="131">
        <v>0.15</v>
      </c>
      <c r="AR48" s="131">
        <v>3.48</v>
      </c>
      <c r="AS48" s="131">
        <v>0.39</v>
      </c>
      <c r="AT48" s="131">
        <v>38.4</v>
      </c>
      <c r="AU48" s="131">
        <f t="shared" si="3"/>
        <v>31.069999999999997</v>
      </c>
      <c r="AV48" s="132">
        <v>0.32400000000000001</v>
      </c>
      <c r="AW48" s="133">
        <v>4.28</v>
      </c>
      <c r="AX48" s="133">
        <v>1.05</v>
      </c>
      <c r="AY48" s="134">
        <v>1.9</v>
      </c>
      <c r="AZ48" s="134">
        <v>0.7</v>
      </c>
      <c r="BA48" s="142"/>
      <c r="BB48" s="198">
        <v>1998</v>
      </c>
      <c r="BC48" s="131">
        <v>3.38</v>
      </c>
      <c r="BD48" s="131">
        <v>0.33</v>
      </c>
      <c r="BE48" s="131">
        <v>6.56</v>
      </c>
      <c r="BF48" s="131">
        <v>1.04</v>
      </c>
      <c r="BG48" s="131">
        <v>38.71</v>
      </c>
      <c r="BH48" s="131">
        <f t="shared" si="4"/>
        <v>27.400000000000002</v>
      </c>
      <c r="BI48" s="132">
        <v>0.29899999999999999</v>
      </c>
      <c r="BJ48" s="133">
        <v>4.79</v>
      </c>
      <c r="BK48" s="133">
        <v>1.94</v>
      </c>
      <c r="BL48" s="134">
        <v>2.2000000000000002</v>
      </c>
      <c r="BM48" s="134">
        <v>0.5</v>
      </c>
      <c r="BN48" s="142"/>
      <c r="BO48" s="148"/>
      <c r="BP48" s="149"/>
      <c r="BQ48" s="149"/>
      <c r="BR48" s="149"/>
      <c r="BS48" s="149"/>
      <c r="BT48" s="149"/>
      <c r="BU48" s="149"/>
      <c r="BV48" s="150"/>
      <c r="BW48" s="149"/>
      <c r="BX48" s="149"/>
      <c r="BY48" s="151"/>
      <c r="BZ48" s="151"/>
      <c r="CA48" s="142"/>
      <c r="CB48" s="142"/>
      <c r="CC48" s="142"/>
      <c r="CD48" s="142"/>
      <c r="CE48" s="142"/>
      <c r="CF48" s="142"/>
      <c r="CG48" s="142"/>
      <c r="CH48" s="142"/>
      <c r="CI48" s="142"/>
      <c r="CJ48" s="142"/>
      <c r="CK48" s="142"/>
      <c r="CL48" s="142"/>
      <c r="CM48" s="142"/>
      <c r="CN48" s="142"/>
    </row>
    <row r="49" spans="1:92" x14ac:dyDescent="0.25">
      <c r="A49" s="142"/>
      <c r="B49" s="178">
        <v>1921</v>
      </c>
      <c r="C49" s="131">
        <v>2.76</v>
      </c>
      <c r="D49" s="131">
        <v>0.27</v>
      </c>
      <c r="E49" s="131">
        <v>3.1</v>
      </c>
      <c r="F49" s="131">
        <v>0.36</v>
      </c>
      <c r="G49" s="131">
        <v>38.61</v>
      </c>
      <c r="H49" s="131">
        <f t="shared" si="0"/>
        <v>32.119999999999997</v>
      </c>
      <c r="I49" s="132">
        <v>0.378</v>
      </c>
      <c r="J49" s="133">
        <v>4.88</v>
      </c>
      <c r="K49" s="133">
        <v>1.1200000000000001</v>
      </c>
      <c r="L49" s="134">
        <v>2.2000000000000002</v>
      </c>
      <c r="M49" s="134">
        <v>0.9</v>
      </c>
      <c r="N49" s="142"/>
      <c r="O49" s="22"/>
      <c r="P49" s="142"/>
      <c r="Q49" s="142"/>
      <c r="R49" s="142"/>
      <c r="S49" s="142"/>
      <c r="T49" s="142"/>
      <c r="U49" s="142"/>
      <c r="V49" s="142"/>
      <c r="W49" s="142"/>
      <c r="X49" s="142"/>
      <c r="Y49" s="142"/>
      <c r="Z49" s="142"/>
      <c r="AA49" s="142"/>
      <c r="AB49" s="178">
        <v>1946</v>
      </c>
      <c r="AC49" s="131">
        <v>3.46</v>
      </c>
      <c r="AD49" s="131">
        <v>0.13</v>
      </c>
      <c r="AE49" s="131">
        <v>3.98</v>
      </c>
      <c r="AF49" s="131">
        <v>0.42</v>
      </c>
      <c r="AG49" s="131">
        <v>32.56</v>
      </c>
      <c r="AH49" s="131">
        <f t="shared" si="2"/>
        <v>24.57</v>
      </c>
      <c r="AI49" s="132">
        <v>0.27700000000000002</v>
      </c>
      <c r="AJ49" s="133">
        <v>4.17</v>
      </c>
      <c r="AK49" s="133">
        <v>1.1499999999999999</v>
      </c>
      <c r="AL49" s="134">
        <v>1.7</v>
      </c>
      <c r="AM49" s="134">
        <v>0.6</v>
      </c>
      <c r="AN49" s="142"/>
      <c r="AO49" s="198">
        <v>1946</v>
      </c>
      <c r="AP49" s="131">
        <v>3.46</v>
      </c>
      <c r="AQ49" s="131">
        <v>0.13</v>
      </c>
      <c r="AR49" s="131">
        <v>3.98</v>
      </c>
      <c r="AS49" s="131">
        <v>0.42</v>
      </c>
      <c r="AT49" s="131">
        <v>32.56</v>
      </c>
      <c r="AU49" s="131">
        <f t="shared" si="3"/>
        <v>24.57</v>
      </c>
      <c r="AV49" s="132">
        <v>0.27700000000000002</v>
      </c>
      <c r="AW49" s="133">
        <v>4.17</v>
      </c>
      <c r="AX49" s="133">
        <v>1.1499999999999999</v>
      </c>
      <c r="AY49" s="134">
        <v>1.7</v>
      </c>
      <c r="AZ49" s="134">
        <v>0.6</v>
      </c>
      <c r="BA49" s="142"/>
      <c r="BB49" s="198">
        <v>1999</v>
      </c>
      <c r="BC49" s="131">
        <v>3.68</v>
      </c>
      <c r="BD49" s="131">
        <v>0.33</v>
      </c>
      <c r="BE49" s="131">
        <v>6.41</v>
      </c>
      <c r="BF49" s="131">
        <v>1.1399999999999999</v>
      </c>
      <c r="BG49" s="131">
        <v>39.06</v>
      </c>
      <c r="BH49" s="131">
        <f t="shared" si="4"/>
        <v>27.500000000000004</v>
      </c>
      <c r="BI49" s="132">
        <v>0.30199999999999999</v>
      </c>
      <c r="BJ49" s="133">
        <v>5.08</v>
      </c>
      <c r="BK49" s="133">
        <v>1.74</v>
      </c>
      <c r="BL49" s="134">
        <v>1.9</v>
      </c>
      <c r="BM49" s="134">
        <v>0.6</v>
      </c>
      <c r="BN49" s="142"/>
      <c r="BO49" s="199" t="s">
        <v>82</v>
      </c>
      <c r="BP49" s="139">
        <f t="shared" ref="BP49:BX49" si="11">AVERAGE(BP4:BP47)</f>
        <v>3.287954545454546</v>
      </c>
      <c r="BQ49" s="139">
        <f t="shared" si="11"/>
        <v>0.20931818181818188</v>
      </c>
      <c r="BR49" s="139">
        <f t="shared" si="11"/>
        <v>5.4161363636363662</v>
      </c>
      <c r="BS49" s="139">
        <f t="shared" si="11"/>
        <v>0.82704545454545475</v>
      </c>
      <c r="BT49" s="139">
        <f t="shared" si="11"/>
        <v>38.204318181818174</v>
      </c>
      <c r="BU49" s="139">
        <f t="shared" si="11"/>
        <v>28.463863636363637</v>
      </c>
      <c r="BV49" s="140">
        <f t="shared" si="11"/>
        <v>0.28197727272727274</v>
      </c>
      <c r="BW49" s="141">
        <f t="shared" si="11"/>
        <v>4.2740909090909076</v>
      </c>
      <c r="BX49" s="141">
        <f t="shared" si="11"/>
        <v>1.6549999999999996</v>
      </c>
      <c r="BY49" s="141">
        <f>AVERAGE(BY2:BY47)</f>
        <v>1.6772727272727275</v>
      </c>
      <c r="BZ49" s="141">
        <f>AVERAGE(BZ2:BZ47)</f>
        <v>0.43181818181818171</v>
      </c>
      <c r="CA49" s="142"/>
      <c r="CB49" s="142"/>
      <c r="CC49" s="142"/>
      <c r="CD49" s="142"/>
      <c r="CE49" s="142"/>
      <c r="CF49" s="142"/>
      <c r="CG49" s="142"/>
      <c r="CH49" s="142"/>
      <c r="CI49" s="142"/>
      <c r="CJ49" s="142"/>
      <c r="CK49" s="142"/>
      <c r="CL49" s="142"/>
      <c r="CM49" s="142"/>
      <c r="CN49" s="142"/>
    </row>
    <row r="50" spans="1:92" x14ac:dyDescent="0.25">
      <c r="A50" s="142"/>
      <c r="B50" s="178">
        <v>1922</v>
      </c>
      <c r="C50" s="131">
        <v>2.9</v>
      </c>
      <c r="D50" s="131">
        <v>0.26</v>
      </c>
      <c r="E50" s="131">
        <v>3.07</v>
      </c>
      <c r="F50" s="131">
        <v>0.42</v>
      </c>
      <c r="G50" s="131">
        <v>38.770000000000003</v>
      </c>
      <c r="H50" s="131">
        <f t="shared" si="0"/>
        <v>32.120000000000005</v>
      </c>
      <c r="I50" s="132">
        <v>0.36599999999999999</v>
      </c>
      <c r="J50" s="133">
        <v>4.99</v>
      </c>
      <c r="K50" s="133">
        <v>1.06</v>
      </c>
      <c r="L50" s="134">
        <v>1.7</v>
      </c>
      <c r="M50" s="134">
        <v>0.6</v>
      </c>
      <c r="N50" s="142"/>
      <c r="O50" s="22"/>
      <c r="P50" s="142"/>
      <c r="Q50" s="142"/>
      <c r="R50" s="142"/>
      <c r="S50" s="142"/>
      <c r="T50" s="142"/>
      <c r="U50" s="142"/>
      <c r="V50" s="142"/>
      <c r="W50" s="142"/>
      <c r="X50" s="142"/>
      <c r="Y50" s="142"/>
      <c r="Z50" s="142"/>
      <c r="AA50" s="142"/>
      <c r="AB50" s="178">
        <v>1947</v>
      </c>
      <c r="AC50" s="131">
        <v>3.64</v>
      </c>
      <c r="AD50" s="131">
        <v>0.15</v>
      </c>
      <c r="AE50" s="131">
        <v>3.84</v>
      </c>
      <c r="AF50" s="131">
        <v>0.57999999999999996</v>
      </c>
      <c r="AG50" s="131">
        <v>38.119999999999997</v>
      </c>
      <c r="AH50" s="131">
        <f t="shared" si="2"/>
        <v>29.91</v>
      </c>
      <c r="AI50" s="132">
        <v>0.32900000000000001</v>
      </c>
      <c r="AJ50" s="133">
        <v>4.47</v>
      </c>
      <c r="AK50" s="133">
        <v>1.06</v>
      </c>
      <c r="AL50" s="134">
        <v>2.2000000000000002</v>
      </c>
      <c r="AM50" s="134">
        <v>0.3</v>
      </c>
      <c r="AN50" s="142"/>
      <c r="AO50" s="198">
        <v>1947</v>
      </c>
      <c r="AP50" s="131">
        <v>3.64</v>
      </c>
      <c r="AQ50" s="131">
        <v>0.15</v>
      </c>
      <c r="AR50" s="131">
        <v>3.84</v>
      </c>
      <c r="AS50" s="131">
        <v>0.57999999999999996</v>
      </c>
      <c r="AT50" s="131">
        <v>38.119999999999997</v>
      </c>
      <c r="AU50" s="131">
        <f t="shared" si="3"/>
        <v>29.91</v>
      </c>
      <c r="AV50" s="132">
        <v>0.32900000000000001</v>
      </c>
      <c r="AW50" s="133">
        <v>4.47</v>
      </c>
      <c r="AX50" s="133">
        <v>1.06</v>
      </c>
      <c r="AY50" s="134">
        <v>2.2000000000000002</v>
      </c>
      <c r="AZ50" s="134">
        <v>0.3</v>
      </c>
      <c r="BA50" s="142"/>
      <c r="BB50" s="198">
        <v>2000</v>
      </c>
      <c r="BC50" s="131">
        <v>3.75</v>
      </c>
      <c r="BD50" s="131">
        <v>0.32</v>
      </c>
      <c r="BE50" s="131">
        <v>6.45</v>
      </c>
      <c r="BF50" s="131">
        <v>1.17</v>
      </c>
      <c r="BG50" s="131">
        <v>39.159999999999997</v>
      </c>
      <c r="BH50" s="131">
        <f t="shared" si="4"/>
        <v>27.47</v>
      </c>
      <c r="BI50" s="132">
        <v>0.3</v>
      </c>
      <c r="BJ50" s="133">
        <v>5.14</v>
      </c>
      <c r="BK50" s="133">
        <v>1.72</v>
      </c>
      <c r="BL50" s="134">
        <v>1.6</v>
      </c>
      <c r="BM50" s="134">
        <v>0.4</v>
      </c>
      <c r="BN50" s="142"/>
      <c r="BO50" s="199" t="s">
        <v>127</v>
      </c>
      <c r="BP50" s="139">
        <v>2.89</v>
      </c>
      <c r="BQ50" s="139">
        <v>0.15</v>
      </c>
      <c r="BR50" s="139">
        <v>3.61</v>
      </c>
      <c r="BS50" s="139">
        <v>0.57999999999999996</v>
      </c>
      <c r="BT50" s="139">
        <v>37.18</v>
      </c>
      <c r="BU50" s="139">
        <v>27.32</v>
      </c>
      <c r="BV50" s="140">
        <v>0.26900000000000002</v>
      </c>
      <c r="BW50" s="141">
        <v>3.42</v>
      </c>
      <c r="BX50" s="141">
        <v>0.89</v>
      </c>
      <c r="BY50" s="141">
        <v>1.3</v>
      </c>
      <c r="BZ50" s="141">
        <v>0.3</v>
      </c>
      <c r="CA50" s="142"/>
      <c r="CB50" s="142"/>
      <c r="CC50" s="142"/>
      <c r="CD50" s="142"/>
      <c r="CE50" s="142"/>
      <c r="CF50" s="142"/>
      <c r="CG50" s="142"/>
      <c r="CH50" s="142"/>
      <c r="CI50" s="142"/>
      <c r="CJ50" s="142"/>
      <c r="CK50" s="142"/>
      <c r="CL50" s="142"/>
      <c r="CM50" s="142"/>
      <c r="CN50" s="142"/>
    </row>
    <row r="51" spans="1:92" x14ac:dyDescent="0.25">
      <c r="A51" s="142"/>
      <c r="B51" s="178">
        <v>1923</v>
      </c>
      <c r="C51" s="131">
        <v>3.01</v>
      </c>
      <c r="D51" s="131">
        <v>0.25</v>
      </c>
      <c r="E51" s="131">
        <v>3.04</v>
      </c>
      <c r="F51" s="131">
        <v>0.41</v>
      </c>
      <c r="G51" s="131">
        <v>38.799999999999997</v>
      </c>
      <c r="H51" s="131">
        <f t="shared" si="0"/>
        <v>32.090000000000003</v>
      </c>
      <c r="I51" s="132">
        <v>0.39400000000000002</v>
      </c>
      <c r="J51" s="133">
        <v>4.99</v>
      </c>
      <c r="K51" s="133">
        <v>1.01</v>
      </c>
      <c r="L51" s="134">
        <v>2</v>
      </c>
      <c r="M51" s="134">
        <v>1</v>
      </c>
      <c r="N51" s="142"/>
      <c r="O51" s="22"/>
      <c r="P51" s="142"/>
      <c r="Q51" s="142"/>
      <c r="R51" s="142"/>
      <c r="S51" s="142"/>
      <c r="T51" s="142"/>
      <c r="U51" s="142"/>
      <c r="V51" s="142"/>
      <c r="W51" s="142"/>
      <c r="X51" s="142"/>
      <c r="Y51" s="142"/>
      <c r="Z51" s="142"/>
      <c r="AA51" s="142"/>
      <c r="AB51" s="178">
        <v>1948</v>
      </c>
      <c r="AC51" s="131">
        <v>3.8</v>
      </c>
      <c r="AD51" s="131">
        <v>0.15</v>
      </c>
      <c r="AE51" s="131">
        <v>3.84</v>
      </c>
      <c r="AF51" s="131">
        <v>0.57999999999999996</v>
      </c>
      <c r="AG51" s="131">
        <v>38.44</v>
      </c>
      <c r="AH51" s="131">
        <f t="shared" si="2"/>
        <v>30.070000000000004</v>
      </c>
      <c r="AI51" s="132">
        <v>0.32700000000000001</v>
      </c>
      <c r="AJ51" s="133">
        <v>4.62</v>
      </c>
      <c r="AK51" s="133">
        <v>1.01</v>
      </c>
      <c r="AL51" s="134">
        <v>2.2999999999999998</v>
      </c>
      <c r="AM51" s="134">
        <v>0.6</v>
      </c>
      <c r="AN51" s="142"/>
      <c r="AO51" s="198">
        <v>1948</v>
      </c>
      <c r="AP51" s="131">
        <v>3.8</v>
      </c>
      <c r="AQ51" s="131">
        <v>0.15</v>
      </c>
      <c r="AR51" s="131">
        <v>3.84</v>
      </c>
      <c r="AS51" s="131">
        <v>0.57999999999999996</v>
      </c>
      <c r="AT51" s="131">
        <v>38.44</v>
      </c>
      <c r="AU51" s="131">
        <f t="shared" si="3"/>
        <v>30.070000000000004</v>
      </c>
      <c r="AV51" s="132">
        <v>0.32700000000000001</v>
      </c>
      <c r="AW51" s="133">
        <v>4.62</v>
      </c>
      <c r="AX51" s="133">
        <v>1.01</v>
      </c>
      <c r="AY51" s="134">
        <v>2.2999999999999998</v>
      </c>
      <c r="AZ51" s="134">
        <v>0.6</v>
      </c>
      <c r="BA51" s="142"/>
      <c r="BB51" s="198">
        <v>2001</v>
      </c>
      <c r="BC51" s="131">
        <v>3.25</v>
      </c>
      <c r="BD51" s="131">
        <v>0.39</v>
      </c>
      <c r="BE51" s="131">
        <v>6.67</v>
      </c>
      <c r="BF51" s="131">
        <v>1.1200000000000001</v>
      </c>
      <c r="BG51" s="131">
        <v>38.49</v>
      </c>
      <c r="BH51" s="131">
        <f t="shared" si="4"/>
        <v>27.06</v>
      </c>
      <c r="BI51" s="132">
        <v>0.29599999999999999</v>
      </c>
      <c r="BJ51" s="133">
        <v>4.78</v>
      </c>
      <c r="BK51" s="133">
        <v>2.0499999999999998</v>
      </c>
      <c r="BL51" s="134">
        <v>1.7</v>
      </c>
      <c r="BM51" s="134">
        <v>0.4</v>
      </c>
      <c r="BN51" s="142"/>
      <c r="BO51" s="199" t="s">
        <v>128</v>
      </c>
      <c r="BP51" s="139">
        <v>4.04</v>
      </c>
      <c r="BQ51" s="139">
        <v>0.32</v>
      </c>
      <c r="BR51" s="139">
        <v>6.61</v>
      </c>
      <c r="BS51" s="139">
        <v>1.0900000000000001</v>
      </c>
      <c r="BT51" s="139">
        <v>39.1</v>
      </c>
      <c r="BU51" s="139">
        <v>30.3</v>
      </c>
      <c r="BV51" s="140">
        <v>0.30099999999999999</v>
      </c>
      <c r="BW51" s="141">
        <v>5.04</v>
      </c>
      <c r="BX51" s="141">
        <v>2.09</v>
      </c>
      <c r="BY51" s="141">
        <v>2.7</v>
      </c>
      <c r="BZ51" s="141">
        <v>0.7</v>
      </c>
      <c r="CA51" s="142"/>
      <c r="CB51" s="142"/>
      <c r="CC51" s="142"/>
      <c r="CD51" s="142"/>
      <c r="CE51" s="142"/>
      <c r="CF51" s="142"/>
      <c r="CG51" s="142"/>
      <c r="CH51" s="142"/>
      <c r="CI51" s="142"/>
      <c r="CJ51" s="142"/>
      <c r="CK51" s="142"/>
      <c r="CL51" s="142"/>
      <c r="CM51" s="142"/>
      <c r="CN51" s="142"/>
    </row>
    <row r="52" spans="1:92" x14ac:dyDescent="0.25">
      <c r="A52" s="142"/>
      <c r="B52" s="178">
        <v>1924</v>
      </c>
      <c r="C52" s="131">
        <v>2.9</v>
      </c>
      <c r="D52" s="131">
        <v>0.25</v>
      </c>
      <c r="E52" s="131">
        <v>3.06</v>
      </c>
      <c r="F52" s="131">
        <v>0.31</v>
      </c>
      <c r="G52" s="131">
        <v>33.65</v>
      </c>
      <c r="H52" s="131">
        <f t="shared" si="0"/>
        <v>27.130000000000003</v>
      </c>
      <c r="I52" s="132">
        <v>0.35899999999999999</v>
      </c>
      <c r="J52" s="133">
        <v>4.9000000000000004</v>
      </c>
      <c r="K52" s="133">
        <v>1.05</v>
      </c>
      <c r="L52" s="134">
        <v>2.2000000000000002</v>
      </c>
      <c r="M52" s="134">
        <v>0.5</v>
      </c>
      <c r="N52" s="142"/>
      <c r="O52" s="22"/>
      <c r="P52" s="142"/>
      <c r="Q52" s="142"/>
      <c r="R52" s="142"/>
      <c r="S52" s="142"/>
      <c r="T52" s="142"/>
      <c r="U52" s="142"/>
      <c r="V52" s="142"/>
      <c r="W52" s="142"/>
      <c r="X52" s="142"/>
      <c r="Y52" s="142"/>
      <c r="Z52" s="142"/>
      <c r="AA52" s="142"/>
      <c r="AB52" s="178">
        <v>1949</v>
      </c>
      <c r="AC52" s="131">
        <v>4.04</v>
      </c>
      <c r="AD52" s="131">
        <v>0.15</v>
      </c>
      <c r="AE52" s="131">
        <v>3.61</v>
      </c>
      <c r="AF52" s="131">
        <v>0.69</v>
      </c>
      <c r="AG52" s="131">
        <v>38.65</v>
      </c>
      <c r="AH52" s="131">
        <f t="shared" si="2"/>
        <v>30.16</v>
      </c>
      <c r="AI52" s="132">
        <v>0.27700000000000002</v>
      </c>
      <c r="AJ52" s="133">
        <v>4.6100000000000003</v>
      </c>
      <c r="AK52" s="133">
        <v>0.89</v>
      </c>
      <c r="AL52" s="134">
        <v>2</v>
      </c>
      <c r="AM52" s="134">
        <v>0.5</v>
      </c>
      <c r="AN52" s="142"/>
      <c r="AO52" s="198">
        <v>1949</v>
      </c>
      <c r="AP52" s="131">
        <v>4.04</v>
      </c>
      <c r="AQ52" s="131">
        <v>0.15</v>
      </c>
      <c r="AR52" s="131">
        <v>3.61</v>
      </c>
      <c r="AS52" s="131">
        <v>0.69</v>
      </c>
      <c r="AT52" s="131">
        <v>38.65</v>
      </c>
      <c r="AU52" s="131">
        <f>AT52-AP52-AQ52-AR52-AS52</f>
        <v>30.16</v>
      </c>
      <c r="AV52" s="132">
        <v>0.27700000000000002</v>
      </c>
      <c r="AW52" s="133">
        <v>4.6100000000000003</v>
      </c>
      <c r="AX52" s="133">
        <v>0.89</v>
      </c>
      <c r="AY52" s="134">
        <v>2</v>
      </c>
      <c r="AZ52" s="134">
        <v>0.5</v>
      </c>
      <c r="BA52" s="142"/>
      <c r="BB52" s="198">
        <v>2002</v>
      </c>
      <c r="BC52" s="131">
        <v>3.35</v>
      </c>
      <c r="BD52" s="131">
        <v>0.36</v>
      </c>
      <c r="BE52" s="131">
        <v>6.47</v>
      </c>
      <c r="BF52" s="131">
        <v>1.04</v>
      </c>
      <c r="BG52" s="131">
        <v>38.46</v>
      </c>
      <c r="BH52" s="131">
        <f t="shared" si="4"/>
        <v>27.240000000000002</v>
      </c>
      <c r="BI52" s="132">
        <v>0.29299999999999998</v>
      </c>
      <c r="BJ52" s="133">
        <v>4.62</v>
      </c>
      <c r="BK52" s="133">
        <v>1.93</v>
      </c>
      <c r="BL52" s="134">
        <v>2</v>
      </c>
      <c r="BM52" s="134">
        <v>0.4</v>
      </c>
      <c r="BN52" s="142"/>
      <c r="BO52" s="200" t="s">
        <v>129</v>
      </c>
      <c r="BP52" s="187">
        <f t="shared" ref="BP52:BX52" si="12">STDEV(BP4:BP47)</f>
        <v>0.19727892596529695</v>
      </c>
      <c r="BQ52" s="187">
        <f t="shared" si="12"/>
        <v>3.6624920177560416E-2</v>
      </c>
      <c r="BR52" s="187">
        <f t="shared" si="12"/>
        <v>0.55416484789898113</v>
      </c>
      <c r="BS52" s="187">
        <f t="shared" si="12"/>
        <v>0.11815597782227143</v>
      </c>
      <c r="BT52" s="187">
        <f t="shared" si="12"/>
        <v>0.36793198137366034</v>
      </c>
      <c r="BU52" s="187">
        <f t="shared" si="12"/>
        <v>0.61532073659148856</v>
      </c>
      <c r="BV52" s="187">
        <f t="shared" si="12"/>
        <v>7.8250897501759339E-3</v>
      </c>
      <c r="BW52" s="188">
        <f t="shared" si="12"/>
        <v>0.31650943761834321</v>
      </c>
      <c r="BX52" s="188">
        <f t="shared" si="12"/>
        <v>0.21014391524924214</v>
      </c>
      <c r="BY52" s="188">
        <f>STDEV(BY2:BY47)</f>
        <v>0.2735329888387969</v>
      </c>
      <c r="BZ52" s="188">
        <f>STDEV(BZ2:BZ47)</f>
        <v>9.0919661119104309E-2</v>
      </c>
      <c r="CA52" s="142"/>
      <c r="CB52" s="142"/>
      <c r="CC52" s="142"/>
      <c r="CD52" s="142"/>
      <c r="CE52" s="142"/>
      <c r="CF52" s="142"/>
      <c r="CG52" s="142"/>
      <c r="CH52" s="142"/>
      <c r="CI52" s="142"/>
      <c r="CJ52" s="142"/>
      <c r="CK52" s="142"/>
      <c r="CL52" s="142"/>
      <c r="CM52" s="142"/>
      <c r="CN52" s="142"/>
    </row>
    <row r="53" spans="1:92" x14ac:dyDescent="0.25">
      <c r="A53" s="142"/>
      <c r="B53" s="178">
        <v>1925</v>
      </c>
      <c r="C53" s="131">
        <v>3.09</v>
      </c>
      <c r="D53" s="131">
        <v>0.19</v>
      </c>
      <c r="E53" s="131">
        <v>2.96</v>
      </c>
      <c r="F53" s="131">
        <v>0.33</v>
      </c>
      <c r="G53" s="131">
        <v>38.89</v>
      </c>
      <c r="H53" s="131">
        <f t="shared" si="0"/>
        <v>32.32</v>
      </c>
      <c r="I53" s="132">
        <v>0.30299999999999999</v>
      </c>
      <c r="J53" s="133">
        <v>5.24</v>
      </c>
      <c r="K53" s="133">
        <v>0.96</v>
      </c>
      <c r="L53" s="134">
        <v>1.8</v>
      </c>
      <c r="M53" s="134">
        <v>0.8</v>
      </c>
      <c r="N53" s="142"/>
      <c r="O53" s="22"/>
      <c r="P53" s="142"/>
      <c r="Q53" s="142"/>
      <c r="R53" s="142"/>
      <c r="S53" s="142"/>
      <c r="T53" s="142"/>
      <c r="U53" s="142"/>
      <c r="V53" s="142"/>
      <c r="W53" s="142"/>
      <c r="X53" s="142"/>
      <c r="Y53" s="142"/>
      <c r="Z53" s="142"/>
      <c r="AA53" s="142"/>
      <c r="AB53" s="178">
        <v>1950</v>
      </c>
      <c r="AC53" s="131">
        <v>4.0199999999999996</v>
      </c>
      <c r="AD53" s="131">
        <v>0.18</v>
      </c>
      <c r="AE53" s="131">
        <v>3.86</v>
      </c>
      <c r="AF53" s="131">
        <v>0.84</v>
      </c>
      <c r="AG53" s="131">
        <v>38.92</v>
      </c>
      <c r="AH53" s="131">
        <f t="shared" si="2"/>
        <v>30.020000000000007</v>
      </c>
      <c r="AI53" s="132">
        <v>0.28000000000000003</v>
      </c>
      <c r="AJ53" s="133">
        <v>4.8499999999999996</v>
      </c>
      <c r="AK53" s="133">
        <v>0.96</v>
      </c>
      <c r="AL53" s="134">
        <v>2.7</v>
      </c>
      <c r="AM53" s="134">
        <v>0.6</v>
      </c>
      <c r="AN53" s="142"/>
      <c r="AO53" s="198">
        <v>1950</v>
      </c>
      <c r="AP53" s="131">
        <v>4.0199999999999996</v>
      </c>
      <c r="AQ53" s="131">
        <v>0.18</v>
      </c>
      <c r="AR53" s="131">
        <v>3.86</v>
      </c>
      <c r="AS53" s="131">
        <v>0.84</v>
      </c>
      <c r="AT53" s="131">
        <v>38.92</v>
      </c>
      <c r="AU53" s="131">
        <f>AT53-AP53-AQ53-AR53-AS53</f>
        <v>30.020000000000007</v>
      </c>
      <c r="AV53" s="132">
        <v>0.28000000000000003</v>
      </c>
      <c r="AW53" s="133">
        <v>4.8499999999999996</v>
      </c>
      <c r="AX53" s="133">
        <v>0.96</v>
      </c>
      <c r="AY53" s="134">
        <v>2.7</v>
      </c>
      <c r="AZ53" s="134">
        <v>0.6</v>
      </c>
      <c r="BA53" s="142"/>
      <c r="BB53" s="198">
        <v>2003</v>
      </c>
      <c r="BC53" s="131">
        <v>3.27</v>
      </c>
      <c r="BD53" s="131">
        <v>0.38</v>
      </c>
      <c r="BE53" s="131">
        <v>6.34</v>
      </c>
      <c r="BF53" s="131">
        <v>1.07</v>
      </c>
      <c r="BG53" s="131">
        <v>38.57</v>
      </c>
      <c r="BH53" s="131">
        <f t="shared" si="4"/>
        <v>27.509999999999994</v>
      </c>
      <c r="BI53" s="132">
        <v>0.29399999999999998</v>
      </c>
      <c r="BJ53" s="133">
        <v>4.7300000000000004</v>
      </c>
      <c r="BK53" s="133">
        <v>1.94</v>
      </c>
      <c r="BL53" s="134">
        <v>2.4</v>
      </c>
      <c r="BM53" s="134">
        <v>0.5</v>
      </c>
      <c r="BN53" s="142"/>
      <c r="BO53" s="201" t="s">
        <v>130</v>
      </c>
      <c r="BP53" s="150"/>
      <c r="BQ53" s="150"/>
      <c r="BR53" s="150"/>
      <c r="BS53" s="150"/>
      <c r="BT53" s="150"/>
      <c r="BU53" s="150"/>
      <c r="BV53" s="150"/>
      <c r="BW53" s="150"/>
      <c r="BX53" s="195">
        <f>CORREL(BW2:BW47,BX2:BX47)</f>
        <v>-0.25328326875102647</v>
      </c>
      <c r="BY53" s="196">
        <f>CORREL(BW2:BW47,BY2:BY47)</f>
        <v>0.25682326210607886</v>
      </c>
      <c r="BZ53" s="195">
        <f>CORREL(BW2:BW47,BZ2:BZ47)</f>
        <v>-0.20343109765135642</v>
      </c>
      <c r="CA53" s="142"/>
      <c r="CB53" s="142"/>
      <c r="CC53" s="142"/>
      <c r="CD53" s="142"/>
      <c r="CE53" s="142"/>
      <c r="CF53" s="142"/>
      <c r="CG53" s="142"/>
      <c r="CH53" s="142"/>
      <c r="CI53" s="142"/>
      <c r="CJ53" s="142"/>
      <c r="CK53" s="142"/>
      <c r="CL53" s="142"/>
      <c r="CM53" s="142"/>
      <c r="CN53" s="142"/>
    </row>
    <row r="54" spans="1:92" x14ac:dyDescent="0.25">
      <c r="A54" s="142"/>
      <c r="B54" s="178">
        <v>1926</v>
      </c>
      <c r="C54" s="131">
        <v>3.15</v>
      </c>
      <c r="D54" s="131">
        <v>0.25</v>
      </c>
      <c r="E54" s="131">
        <v>3.06</v>
      </c>
      <c r="F54" s="131">
        <v>0.39</v>
      </c>
      <c r="G54" s="131">
        <v>38.340000000000003</v>
      </c>
      <c r="H54" s="131">
        <f t="shared" si="0"/>
        <v>31.490000000000006</v>
      </c>
      <c r="I54" s="132">
        <v>0.4</v>
      </c>
      <c r="J54" s="133">
        <v>4.83</v>
      </c>
      <c r="K54" s="133">
        <v>0.97</v>
      </c>
      <c r="L54" s="134">
        <v>1.9</v>
      </c>
      <c r="M54" s="134">
        <v>0.5</v>
      </c>
      <c r="N54" s="142"/>
      <c r="O54" s="22"/>
      <c r="P54" s="142"/>
      <c r="Q54" s="142"/>
      <c r="R54" s="142"/>
      <c r="S54" s="142"/>
      <c r="T54" s="142"/>
      <c r="U54" s="142"/>
      <c r="V54" s="142"/>
      <c r="W54" s="142"/>
      <c r="X54" s="142"/>
      <c r="Y54" s="142"/>
      <c r="Z54" s="142"/>
      <c r="AA54" s="142"/>
      <c r="AB54" s="178">
        <v>1951</v>
      </c>
      <c r="AC54" s="131">
        <v>3.74</v>
      </c>
      <c r="AD54" s="131">
        <v>0.18</v>
      </c>
      <c r="AE54" s="131">
        <v>3.77</v>
      </c>
      <c r="AF54" s="131">
        <v>0.75</v>
      </c>
      <c r="AG54" s="131">
        <v>38.74</v>
      </c>
      <c r="AH54" s="131">
        <f t="shared" si="2"/>
        <v>30.3</v>
      </c>
      <c r="AI54" s="132">
        <v>0.27500000000000002</v>
      </c>
      <c r="AJ54" s="133">
        <v>4.55</v>
      </c>
      <c r="AK54" s="133">
        <v>1.01</v>
      </c>
      <c r="AL54" s="134">
        <v>1.8</v>
      </c>
      <c r="AM54" s="134">
        <v>0.4</v>
      </c>
      <c r="AN54" s="142"/>
      <c r="AO54" s="198">
        <v>1951</v>
      </c>
      <c r="AP54" s="131">
        <v>3.74</v>
      </c>
      <c r="AQ54" s="131">
        <v>0.18</v>
      </c>
      <c r="AR54" s="131">
        <v>3.77</v>
      </c>
      <c r="AS54" s="131">
        <v>0.75</v>
      </c>
      <c r="AT54" s="131">
        <v>38.74</v>
      </c>
      <c r="AU54" s="131">
        <f>AT54-AP54-AQ54-AR54-AS54</f>
        <v>30.3</v>
      </c>
      <c r="AV54" s="132">
        <v>0.27500000000000002</v>
      </c>
      <c r="AW54" s="133">
        <v>4.55</v>
      </c>
      <c r="AX54" s="133">
        <v>1.01</v>
      </c>
      <c r="AY54" s="134">
        <v>1.8</v>
      </c>
      <c r="AZ54" s="134">
        <v>0.4</v>
      </c>
      <c r="BA54" s="142"/>
      <c r="BB54" s="198">
        <v>2004</v>
      </c>
      <c r="BC54" s="131">
        <v>3.34</v>
      </c>
      <c r="BD54" s="131">
        <v>0.38</v>
      </c>
      <c r="BE54" s="131">
        <v>6.55</v>
      </c>
      <c r="BF54" s="131">
        <v>1.1200000000000001</v>
      </c>
      <c r="BG54" s="131">
        <v>38.83</v>
      </c>
      <c r="BH54" s="131">
        <f t="shared" si="4"/>
        <v>27.439999999999991</v>
      </c>
      <c r="BI54" s="132">
        <v>0.29699999999999999</v>
      </c>
      <c r="BJ54" s="133">
        <v>4.8099999999999996</v>
      </c>
      <c r="BK54" s="133">
        <v>1.96</v>
      </c>
      <c r="BL54" s="134">
        <v>2.1</v>
      </c>
      <c r="BM54" s="134">
        <v>0.4</v>
      </c>
      <c r="BN54" s="142"/>
      <c r="BO54" s="511" t="s">
        <v>131</v>
      </c>
      <c r="BP54" s="511"/>
      <c r="BQ54" s="511"/>
      <c r="BR54" s="511"/>
      <c r="BS54" s="511"/>
      <c r="BT54" s="511"/>
      <c r="BU54" s="511"/>
      <c r="BV54" s="511"/>
      <c r="BW54" s="511"/>
      <c r="BX54" s="511"/>
      <c r="BY54" s="511"/>
      <c r="BZ54" s="511"/>
      <c r="CA54" s="142"/>
      <c r="CB54" s="142"/>
      <c r="CC54" s="142"/>
      <c r="CD54" s="142"/>
      <c r="CE54" s="142"/>
      <c r="CF54" s="142"/>
      <c r="CG54" s="142"/>
      <c r="CH54" s="142"/>
      <c r="CI54" s="142"/>
      <c r="CJ54" s="142"/>
      <c r="CK54" s="142"/>
      <c r="CL54" s="142"/>
      <c r="CM54" s="142"/>
      <c r="CN54" s="142"/>
    </row>
    <row r="55" spans="1:92" x14ac:dyDescent="0.25">
      <c r="A55" s="142"/>
      <c r="B55" s="178">
        <v>1927</v>
      </c>
      <c r="C55" s="131">
        <v>2.98</v>
      </c>
      <c r="D55" s="131">
        <v>0.21</v>
      </c>
      <c r="E55" s="131">
        <v>3.04</v>
      </c>
      <c r="F55" s="131">
        <v>0.32</v>
      </c>
      <c r="G55" s="131">
        <v>31.49</v>
      </c>
      <c r="H55" s="131">
        <f t="shared" si="0"/>
        <v>24.939999999999998</v>
      </c>
      <c r="I55" s="132">
        <v>0.34499999999999997</v>
      </c>
      <c r="J55" s="133">
        <v>4.84</v>
      </c>
      <c r="K55" s="133">
        <v>1.02</v>
      </c>
      <c r="L55" s="134">
        <v>2.8</v>
      </c>
      <c r="M55" s="134">
        <v>0.5</v>
      </c>
      <c r="N55" s="142"/>
      <c r="O55" s="22"/>
      <c r="P55" s="142"/>
      <c r="Q55" s="142"/>
      <c r="R55" s="142"/>
      <c r="S55" s="142"/>
      <c r="T55" s="142"/>
      <c r="U55" s="142"/>
      <c r="V55" s="142"/>
      <c r="W55" s="142"/>
      <c r="X55" s="142"/>
      <c r="Y55" s="142"/>
      <c r="Z55" s="142"/>
      <c r="AA55" s="142"/>
      <c r="AB55" s="178">
        <v>1952</v>
      </c>
      <c r="AC55" s="131">
        <v>3.55</v>
      </c>
      <c r="AD55" s="131">
        <v>0.19</v>
      </c>
      <c r="AE55" s="131">
        <v>4.1900000000000004</v>
      </c>
      <c r="AF55" s="131">
        <v>0.69</v>
      </c>
      <c r="AG55" s="131">
        <v>38.26</v>
      </c>
      <c r="AH55" s="131">
        <f t="shared" si="2"/>
        <v>29.64</v>
      </c>
      <c r="AI55" s="132">
        <v>0.27100000000000002</v>
      </c>
      <c r="AJ55" s="133">
        <v>4.18</v>
      </c>
      <c r="AK55" s="133">
        <v>1.18</v>
      </c>
      <c r="AL55" s="134">
        <v>1.7</v>
      </c>
      <c r="AM55" s="134">
        <v>0.5</v>
      </c>
      <c r="AN55" s="142"/>
      <c r="AO55" s="198">
        <v>1952</v>
      </c>
      <c r="AP55" s="131">
        <v>3.55</v>
      </c>
      <c r="AQ55" s="131">
        <v>0.19</v>
      </c>
      <c r="AR55" s="131">
        <v>4.1900000000000004</v>
      </c>
      <c r="AS55" s="131">
        <v>0.69</v>
      </c>
      <c r="AT55" s="131">
        <v>38.26</v>
      </c>
      <c r="AU55" s="131">
        <f>AT55-AP55-AQ55-AR55-AS55</f>
        <v>29.64</v>
      </c>
      <c r="AV55" s="132">
        <v>0.27100000000000002</v>
      </c>
      <c r="AW55" s="133">
        <v>4.18</v>
      </c>
      <c r="AX55" s="133">
        <v>1.18</v>
      </c>
      <c r="AY55" s="134">
        <v>1.7</v>
      </c>
      <c r="AZ55" s="134">
        <v>0.5</v>
      </c>
      <c r="BA55" s="142"/>
      <c r="BB55" s="198">
        <v>2005</v>
      </c>
      <c r="BC55" s="131">
        <v>3.13</v>
      </c>
      <c r="BD55" s="131">
        <v>0.37</v>
      </c>
      <c r="BE55" s="131">
        <v>6.3</v>
      </c>
      <c r="BF55" s="131">
        <v>1.03</v>
      </c>
      <c r="BG55" s="131">
        <v>38.32</v>
      </c>
      <c r="BH55" s="131">
        <f t="shared" si="4"/>
        <v>27.49</v>
      </c>
      <c r="BI55" s="132">
        <v>0.29499999999999998</v>
      </c>
      <c r="BJ55" s="133">
        <v>4.59</v>
      </c>
      <c r="BK55" s="133">
        <v>2.02</v>
      </c>
      <c r="BL55" s="134">
        <v>1.7</v>
      </c>
      <c r="BM55" s="134">
        <v>0.2</v>
      </c>
      <c r="BN55" s="142"/>
      <c r="BO55" s="512" t="s">
        <v>132</v>
      </c>
      <c r="BP55" s="512"/>
      <c r="BQ55" s="512"/>
      <c r="BR55" s="512"/>
      <c r="BS55" s="512"/>
      <c r="BT55" s="512"/>
      <c r="BU55" s="512"/>
      <c r="BV55" s="512"/>
      <c r="BW55" s="512"/>
      <c r="BX55" s="512"/>
      <c r="BY55" s="512"/>
      <c r="BZ55" s="512"/>
      <c r="CA55" s="142"/>
      <c r="CB55" s="142"/>
      <c r="CC55" s="142"/>
      <c r="CD55" s="142"/>
      <c r="CE55" s="142"/>
      <c r="CF55" s="142"/>
      <c r="CG55" s="142"/>
      <c r="CH55" s="142"/>
      <c r="CI55" s="142"/>
      <c r="CJ55" s="142"/>
      <c r="CK55" s="142"/>
      <c r="CL55" s="142"/>
      <c r="CM55" s="142"/>
      <c r="CN55" s="142"/>
    </row>
    <row r="56" spans="1:92" x14ac:dyDescent="0.25">
      <c r="A56" s="142"/>
      <c r="B56" s="178">
        <v>1928</v>
      </c>
      <c r="C56" s="131">
        <v>2.98</v>
      </c>
      <c r="D56" s="131">
        <v>0.23</v>
      </c>
      <c r="E56" s="131">
        <v>3.08</v>
      </c>
      <c r="F56" s="131">
        <v>0.44</v>
      </c>
      <c r="G56" s="131">
        <v>38.57</v>
      </c>
      <c r="H56" s="131">
        <f t="shared" si="0"/>
        <v>31.840000000000007</v>
      </c>
      <c r="I56" s="132">
        <v>0.38100000000000001</v>
      </c>
      <c r="J56" s="133">
        <v>4.83</v>
      </c>
      <c r="K56" s="133">
        <v>1.03</v>
      </c>
      <c r="L56" s="134">
        <v>2</v>
      </c>
      <c r="M56" s="134">
        <v>0.4</v>
      </c>
      <c r="N56" s="142"/>
      <c r="O56" s="22"/>
      <c r="P56" s="142"/>
      <c r="Q56" s="142"/>
      <c r="R56" s="142"/>
      <c r="S56" s="142"/>
      <c r="T56" s="142"/>
      <c r="U56" s="142"/>
      <c r="V56" s="142"/>
      <c r="W56" s="142"/>
      <c r="X56" s="142"/>
      <c r="Y56" s="142"/>
      <c r="Z56" s="142"/>
      <c r="AA56" s="142"/>
      <c r="AB56" s="178">
        <v>1953</v>
      </c>
      <c r="AC56" s="131">
        <v>3.5</v>
      </c>
      <c r="AD56" s="131">
        <v>0.2</v>
      </c>
      <c r="AE56" s="131">
        <v>4.12</v>
      </c>
      <c r="AF56" s="131">
        <v>0.84</v>
      </c>
      <c r="AG56" s="131">
        <v>38.479999999999997</v>
      </c>
      <c r="AH56" s="131">
        <f t="shared" si="2"/>
        <v>29.819999999999993</v>
      </c>
      <c r="AI56" s="132">
        <v>0.28000000000000003</v>
      </c>
      <c r="AJ56" s="133">
        <v>4.6100000000000003</v>
      </c>
      <c r="AK56" s="133">
        <v>1.18</v>
      </c>
      <c r="AL56" s="134">
        <v>2.6</v>
      </c>
      <c r="AM56" s="134">
        <v>0.5</v>
      </c>
      <c r="AN56" s="142"/>
      <c r="AO56" s="198">
        <v>1953</v>
      </c>
      <c r="AP56" s="131">
        <v>3.5</v>
      </c>
      <c r="AQ56" s="131">
        <v>0.2</v>
      </c>
      <c r="AR56" s="131">
        <v>4.12</v>
      </c>
      <c r="AS56" s="131">
        <v>0.84</v>
      </c>
      <c r="AT56" s="131">
        <v>38.479999999999997</v>
      </c>
      <c r="AU56" s="131">
        <f>AT56-AP56-AQ56-AR56-AS56</f>
        <v>29.819999999999993</v>
      </c>
      <c r="AV56" s="132">
        <v>0.28000000000000003</v>
      </c>
      <c r="AW56" s="133">
        <v>4.6100000000000003</v>
      </c>
      <c r="AX56" s="133">
        <v>1.18</v>
      </c>
      <c r="AY56" s="134">
        <v>2.6</v>
      </c>
      <c r="AZ56" s="134">
        <v>0.5</v>
      </c>
      <c r="BA56" s="142"/>
      <c r="BB56" s="198">
        <v>2006</v>
      </c>
      <c r="BC56" s="131">
        <v>3.26</v>
      </c>
      <c r="BD56" s="131">
        <v>0.37</v>
      </c>
      <c r="BE56" s="131">
        <v>6.52</v>
      </c>
      <c r="BF56" s="131">
        <v>1.1100000000000001</v>
      </c>
      <c r="BG56" s="131">
        <v>38.71</v>
      </c>
      <c r="BH56" s="131">
        <f t="shared" si="4"/>
        <v>27.450000000000006</v>
      </c>
      <c r="BI56" s="132">
        <v>0.30099999999999999</v>
      </c>
      <c r="BJ56" s="133">
        <v>4.8600000000000003</v>
      </c>
      <c r="BK56" s="133">
        <v>2</v>
      </c>
      <c r="BL56" s="134">
        <v>1.4</v>
      </c>
      <c r="BM56" s="134">
        <v>0.4</v>
      </c>
      <c r="BN56" s="142"/>
      <c r="BO56" s="513" t="s">
        <v>133</v>
      </c>
      <c r="BP56" s="513"/>
      <c r="BQ56" s="513"/>
      <c r="BR56" s="513"/>
      <c r="BS56" s="513"/>
      <c r="BT56" s="513"/>
      <c r="BU56" s="513"/>
      <c r="BV56" s="513"/>
      <c r="BW56" s="513"/>
      <c r="BX56" s="513"/>
      <c r="BY56" s="513"/>
      <c r="BZ56" s="513"/>
      <c r="CA56" s="142"/>
      <c r="CB56" s="142"/>
      <c r="CC56" s="142"/>
      <c r="CD56" s="142"/>
      <c r="CE56" s="142"/>
      <c r="CF56" s="142"/>
      <c r="CG56" s="142"/>
      <c r="CH56" s="142"/>
      <c r="CI56" s="142"/>
      <c r="CJ56" s="142"/>
      <c r="CK56" s="142"/>
      <c r="CL56" s="142"/>
      <c r="CM56" s="142"/>
      <c r="CN56" s="142"/>
    </row>
    <row r="57" spans="1:92" x14ac:dyDescent="0.25">
      <c r="A57" s="142"/>
      <c r="B57" s="178">
        <v>1929</v>
      </c>
      <c r="C57" s="131">
        <v>3.22</v>
      </c>
      <c r="D57" s="131">
        <v>0.18</v>
      </c>
      <c r="E57" s="131">
        <v>3.08</v>
      </c>
      <c r="F57" s="131">
        <v>0.46</v>
      </c>
      <c r="G57" s="131">
        <v>33.21</v>
      </c>
      <c r="H57" s="131">
        <f t="shared" si="0"/>
        <v>26.270000000000003</v>
      </c>
      <c r="I57" s="132">
        <v>0.34899999999999998</v>
      </c>
      <c r="J57" s="133">
        <v>5.31</v>
      </c>
      <c r="K57" s="133">
        <v>0.96</v>
      </c>
      <c r="L57" s="134">
        <v>2.4</v>
      </c>
      <c r="M57" s="134">
        <v>0.6</v>
      </c>
      <c r="N57" s="142"/>
      <c r="O57" s="22"/>
      <c r="P57" s="142"/>
      <c r="Q57" s="142"/>
      <c r="R57" s="142"/>
      <c r="S57" s="142"/>
      <c r="T57" s="142"/>
      <c r="U57" s="142"/>
      <c r="V57" s="142"/>
      <c r="W57" s="142"/>
      <c r="X57" s="142"/>
      <c r="Y57" s="142"/>
      <c r="Z57" s="142"/>
      <c r="AA57" s="142"/>
      <c r="AB57" s="178">
        <v>1954</v>
      </c>
      <c r="AC57" s="131">
        <v>3.65</v>
      </c>
      <c r="AD57" s="131">
        <v>0.18</v>
      </c>
      <c r="AE57" s="131">
        <v>4.13</v>
      </c>
      <c r="AF57" s="131">
        <v>0.78</v>
      </c>
      <c r="AG57" s="131">
        <v>38.65</v>
      </c>
      <c r="AH57" s="131">
        <f t="shared" si="2"/>
        <v>29.91</v>
      </c>
      <c r="AI57" s="132">
        <v>0.27500000000000002</v>
      </c>
      <c r="AJ57" s="133">
        <v>4.38</v>
      </c>
      <c r="AK57" s="133">
        <v>1.1299999999999999</v>
      </c>
      <c r="AL57" s="134">
        <v>2.1</v>
      </c>
      <c r="AM57" s="134">
        <v>0.4</v>
      </c>
      <c r="AN57" s="142"/>
      <c r="AO57" s="148"/>
      <c r="AP57" s="149"/>
      <c r="AQ57" s="149"/>
      <c r="AR57" s="149"/>
      <c r="AS57" s="149"/>
      <c r="AT57" s="149"/>
      <c r="AU57" s="149"/>
      <c r="AV57" s="150"/>
      <c r="AW57" s="149"/>
      <c r="AX57" s="149"/>
      <c r="AY57" s="151"/>
      <c r="AZ57" s="151"/>
      <c r="BA57" s="142"/>
      <c r="BB57" s="198">
        <v>2007</v>
      </c>
      <c r="BC57" s="131">
        <v>3.31</v>
      </c>
      <c r="BD57" s="131">
        <v>0.36</v>
      </c>
      <c r="BE57" s="131">
        <v>6.62</v>
      </c>
      <c r="BF57" s="131">
        <v>1.02</v>
      </c>
      <c r="BG57" s="131">
        <v>38.799999999999997</v>
      </c>
      <c r="BH57" s="131">
        <f t="shared" si="4"/>
        <v>27.489999999999995</v>
      </c>
      <c r="BI57" s="132">
        <v>0.30199999999999999</v>
      </c>
      <c r="BJ57" s="133">
        <v>4.8</v>
      </c>
      <c r="BK57" s="133">
        <v>2</v>
      </c>
      <c r="BL57" s="134">
        <v>1.8</v>
      </c>
      <c r="BM57" s="134">
        <v>0.4</v>
      </c>
      <c r="BN57" s="142"/>
      <c r="BO57" s="513" t="s">
        <v>134</v>
      </c>
      <c r="BP57" s="513"/>
      <c r="BQ57" s="513"/>
      <c r="BR57" s="513"/>
      <c r="BS57" s="513"/>
      <c r="BT57" s="513"/>
      <c r="BU57" s="513"/>
      <c r="BV57" s="513"/>
      <c r="BW57" s="513"/>
      <c r="BX57" s="513"/>
      <c r="BY57" s="513"/>
      <c r="BZ57" s="513"/>
      <c r="CA57" s="142"/>
      <c r="CB57" s="142"/>
      <c r="CC57" s="142"/>
      <c r="CD57" s="142"/>
      <c r="CE57" s="142"/>
      <c r="CF57" s="142"/>
      <c r="CG57" s="142"/>
      <c r="CH57" s="142"/>
      <c r="CI57" s="142"/>
      <c r="CJ57" s="142"/>
      <c r="CK57" s="142"/>
      <c r="CL57" s="142"/>
      <c r="CM57" s="142"/>
      <c r="CN57" s="142"/>
    </row>
    <row r="58" spans="1:92" x14ac:dyDescent="0.25">
      <c r="A58" s="142"/>
      <c r="B58" s="178">
        <v>1930</v>
      </c>
      <c r="C58" s="131">
        <v>3.04</v>
      </c>
      <c r="D58" s="131">
        <v>0.16</v>
      </c>
      <c r="E58" s="131">
        <v>3.38</v>
      </c>
      <c r="F58" s="131">
        <v>0.51</v>
      </c>
      <c r="G58" s="131">
        <v>31.95</v>
      </c>
      <c r="H58" s="131">
        <f t="shared" si="0"/>
        <v>24.86</v>
      </c>
      <c r="I58" s="132">
        <v>0.30599999999999999</v>
      </c>
      <c r="J58" s="133">
        <v>5.51</v>
      </c>
      <c r="K58" s="133">
        <v>1.1100000000000001</v>
      </c>
      <c r="L58" s="134">
        <v>2.9</v>
      </c>
      <c r="M58" s="134">
        <v>0.6</v>
      </c>
      <c r="N58" s="142"/>
      <c r="O58" s="22"/>
      <c r="P58" s="142"/>
      <c r="Q58" s="142"/>
      <c r="R58" s="142"/>
      <c r="S58" s="142"/>
      <c r="T58" s="142"/>
      <c r="U58" s="142"/>
      <c r="V58" s="142"/>
      <c r="W58" s="142"/>
      <c r="X58" s="142"/>
      <c r="Y58" s="142"/>
      <c r="Z58" s="142"/>
      <c r="AA58" s="142"/>
      <c r="AB58" s="178">
        <v>1955</v>
      </c>
      <c r="AC58" s="131">
        <v>3.67</v>
      </c>
      <c r="AD58" s="131">
        <v>0.21</v>
      </c>
      <c r="AE58" s="131">
        <v>4.3899999999999997</v>
      </c>
      <c r="AF58" s="131">
        <v>0.9</v>
      </c>
      <c r="AG58" s="131">
        <v>38.5</v>
      </c>
      <c r="AH58" s="131">
        <f t="shared" si="2"/>
        <v>29.33</v>
      </c>
      <c r="AI58" s="132">
        <v>0.27200000000000002</v>
      </c>
      <c r="AJ58" s="133">
        <v>4.49</v>
      </c>
      <c r="AK58" s="133">
        <v>1.2</v>
      </c>
      <c r="AL58" s="134">
        <v>2.1</v>
      </c>
      <c r="AM58" s="134">
        <v>0.4</v>
      </c>
      <c r="AN58" s="142"/>
      <c r="AO58" s="199" t="s">
        <v>82</v>
      </c>
      <c r="AP58" s="139">
        <f t="shared" ref="AP58:AX58" si="13">AVERAGE(AP4:AP56)</f>
        <v>3.0773584905660387</v>
      </c>
      <c r="AQ58" s="139">
        <f t="shared" si="13"/>
        <v>0.22188679245283033</v>
      </c>
      <c r="AR58" s="139">
        <f t="shared" si="13"/>
        <v>3.5181132075471706</v>
      </c>
      <c r="AS58" s="139">
        <f t="shared" si="13"/>
        <v>0.36792452830188688</v>
      </c>
      <c r="AT58" s="139">
        <f t="shared" si="13"/>
        <v>36.708301886792455</v>
      </c>
      <c r="AU58" s="139">
        <f t="shared" si="13"/>
        <v>29.523018867924534</v>
      </c>
      <c r="AV58" s="140">
        <f t="shared" si="13"/>
        <v>0.31296226415094341</v>
      </c>
      <c r="AW58" s="141">
        <f t="shared" si="13"/>
        <v>4.4509433962264167</v>
      </c>
      <c r="AX58" s="141">
        <f t="shared" si="13"/>
        <v>1.1579245283018869</v>
      </c>
      <c r="AY58" s="141">
        <f>AVERAGE(AY2:AY56)</f>
        <v>2.1452830188679251</v>
      </c>
      <c r="AZ58" s="141">
        <f>AVERAGE(AZ2:AZ56)</f>
        <v>0.70188679245283025</v>
      </c>
      <c r="BA58" s="142"/>
      <c r="BB58" s="198">
        <v>2008</v>
      </c>
      <c r="BC58" s="131">
        <v>3.36</v>
      </c>
      <c r="BD58" s="131">
        <v>0.34</v>
      </c>
      <c r="BE58" s="131">
        <v>6.77</v>
      </c>
      <c r="BF58" s="131">
        <v>1</v>
      </c>
      <c r="BG58" s="131">
        <v>38.64</v>
      </c>
      <c r="BH58" s="131">
        <f t="shared" si="4"/>
        <v>27.169999999999998</v>
      </c>
      <c r="BI58" s="132">
        <v>0.3</v>
      </c>
      <c r="BJ58" s="133">
        <v>4.6500000000000004</v>
      </c>
      <c r="BK58" s="133">
        <v>2.0099999999999998</v>
      </c>
      <c r="BL58" s="134">
        <v>1.7</v>
      </c>
      <c r="BM58" s="134">
        <v>0.4</v>
      </c>
      <c r="BN58" s="142"/>
      <c r="BO58" s="513" t="s">
        <v>135</v>
      </c>
      <c r="BP58" s="513"/>
      <c r="BQ58" s="513"/>
      <c r="BR58" s="513"/>
      <c r="BS58" s="513"/>
      <c r="BT58" s="513"/>
      <c r="BU58" s="513"/>
      <c r="BV58" s="513"/>
      <c r="BW58" s="513"/>
      <c r="BX58" s="513"/>
      <c r="BY58" s="513"/>
      <c r="BZ58" s="513"/>
      <c r="CA58" s="142"/>
      <c r="CB58" s="142"/>
      <c r="CC58" s="142"/>
      <c r="CD58" s="142"/>
      <c r="CE58" s="142"/>
      <c r="CF58" s="142"/>
      <c r="CG58" s="142"/>
      <c r="CH58" s="142"/>
      <c r="CI58" s="142"/>
      <c r="CJ58" s="142"/>
      <c r="CK58" s="142"/>
      <c r="CL58" s="142"/>
      <c r="CM58" s="142"/>
      <c r="CN58" s="142"/>
    </row>
    <row r="59" spans="1:92" x14ac:dyDescent="0.25">
      <c r="A59" s="142"/>
      <c r="B59" s="178">
        <v>1931</v>
      </c>
      <c r="C59" s="131">
        <v>3.11</v>
      </c>
      <c r="D59" s="131">
        <v>0.16</v>
      </c>
      <c r="E59" s="131">
        <v>3.29</v>
      </c>
      <c r="F59" s="131">
        <v>0.43</v>
      </c>
      <c r="G59" s="131">
        <v>38.840000000000003</v>
      </c>
      <c r="H59" s="131">
        <f t="shared" si="0"/>
        <v>31.850000000000009</v>
      </c>
      <c r="I59" s="132">
        <v>0.31900000000000001</v>
      </c>
      <c r="J59" s="133">
        <v>4.84</v>
      </c>
      <c r="K59" s="133">
        <v>1.06</v>
      </c>
      <c r="L59" s="134">
        <v>3.5</v>
      </c>
      <c r="M59" s="134">
        <v>0.7</v>
      </c>
      <c r="N59" s="142"/>
      <c r="O59" s="22"/>
      <c r="P59" s="142"/>
      <c r="Q59" s="142"/>
      <c r="R59" s="142"/>
      <c r="S59" s="142"/>
      <c r="T59" s="142"/>
      <c r="U59" s="142"/>
      <c r="V59" s="142"/>
      <c r="W59" s="142"/>
      <c r="X59" s="142"/>
      <c r="Y59" s="142"/>
      <c r="Z59" s="142"/>
      <c r="AA59" s="142"/>
      <c r="AB59" s="178">
        <v>1956</v>
      </c>
      <c r="AC59" s="131">
        <v>3.63</v>
      </c>
      <c r="AD59" s="131">
        <v>0.19</v>
      </c>
      <c r="AE59" s="131">
        <v>4.6399999999999997</v>
      </c>
      <c r="AF59" s="131">
        <v>0.93</v>
      </c>
      <c r="AG59" s="131">
        <v>38.43</v>
      </c>
      <c r="AH59" s="131">
        <f t="shared" si="2"/>
        <v>29.04</v>
      </c>
      <c r="AI59" s="132">
        <v>0.27400000000000002</v>
      </c>
      <c r="AJ59" s="133">
        <v>4.45</v>
      </c>
      <c r="AK59" s="133">
        <v>1.28</v>
      </c>
      <c r="AL59" s="134">
        <v>2.1</v>
      </c>
      <c r="AM59" s="134">
        <v>0.4</v>
      </c>
      <c r="AN59" s="142"/>
      <c r="AO59" s="199" t="s">
        <v>127</v>
      </c>
      <c r="AP59" s="139">
        <v>2.2999999999999998</v>
      </c>
      <c r="AQ59" s="139">
        <v>0.13</v>
      </c>
      <c r="AR59" s="139">
        <v>2.89</v>
      </c>
      <c r="AS59" s="139">
        <v>0.1</v>
      </c>
      <c r="AT59" s="139">
        <v>31.49</v>
      </c>
      <c r="AU59" s="139">
        <v>24.57</v>
      </c>
      <c r="AV59" s="140">
        <v>0.26700000000000002</v>
      </c>
      <c r="AW59" s="141">
        <v>3.38</v>
      </c>
      <c r="AX59" s="141">
        <v>0.96</v>
      </c>
      <c r="AY59" s="141">
        <v>1.2</v>
      </c>
      <c r="AZ59" s="141">
        <v>0.3</v>
      </c>
      <c r="BA59" s="142"/>
      <c r="BB59" s="198">
        <v>2009</v>
      </c>
      <c r="BC59" s="131">
        <v>3.42</v>
      </c>
      <c r="BD59" s="131">
        <v>0.33</v>
      </c>
      <c r="BE59" s="131">
        <v>6.91</v>
      </c>
      <c r="BF59" s="131">
        <v>1.04</v>
      </c>
      <c r="BG59" s="131">
        <v>38.49</v>
      </c>
      <c r="BH59" s="131">
        <f t="shared" si="4"/>
        <v>26.790000000000003</v>
      </c>
      <c r="BI59" s="132">
        <v>0.29899999999999999</v>
      </c>
      <c r="BJ59" s="133">
        <v>4.6100000000000003</v>
      </c>
      <c r="BK59" s="133">
        <v>2.02</v>
      </c>
      <c r="BL59" s="134">
        <v>1.7</v>
      </c>
      <c r="BM59" s="134">
        <v>0.5</v>
      </c>
      <c r="BN59" s="142"/>
      <c r="BO59" s="513" t="s">
        <v>136</v>
      </c>
      <c r="BP59" s="513"/>
      <c r="BQ59" s="513"/>
      <c r="BR59" s="513"/>
      <c r="BS59" s="513"/>
      <c r="BT59" s="513"/>
      <c r="BU59" s="513"/>
      <c r="BV59" s="513"/>
      <c r="BW59" s="513"/>
      <c r="BX59" s="513"/>
      <c r="BY59" s="513"/>
      <c r="BZ59" s="513"/>
      <c r="CA59" s="142"/>
      <c r="CB59" s="142"/>
      <c r="CC59" s="142"/>
      <c r="CD59" s="142"/>
      <c r="CE59" s="142"/>
      <c r="CF59" s="142"/>
      <c r="CG59" s="142"/>
      <c r="CH59" s="142"/>
      <c r="CI59" s="142"/>
      <c r="CJ59" s="142"/>
      <c r="CK59" s="142"/>
      <c r="CL59" s="142"/>
      <c r="CM59" s="142"/>
      <c r="CN59" s="142"/>
    </row>
    <row r="60" spans="1:92" x14ac:dyDescent="0.25">
      <c r="A60" s="142"/>
      <c r="B60" s="178">
        <v>1932</v>
      </c>
      <c r="C60" s="131">
        <v>2.97</v>
      </c>
      <c r="D60" s="131">
        <v>0.16</v>
      </c>
      <c r="E60" s="131">
        <v>3.33</v>
      </c>
      <c r="F60" s="131">
        <v>0.47</v>
      </c>
      <c r="G60" s="131">
        <v>35.24</v>
      </c>
      <c r="H60" s="131">
        <f t="shared" si="0"/>
        <v>28.310000000000009</v>
      </c>
      <c r="I60" s="132">
        <v>0.32400000000000001</v>
      </c>
      <c r="J60" s="133">
        <v>4.88</v>
      </c>
      <c r="K60" s="133">
        <v>1.1200000000000001</v>
      </c>
      <c r="L60" s="134">
        <v>2.7</v>
      </c>
      <c r="M60" s="134">
        <v>1</v>
      </c>
      <c r="N60" s="142"/>
      <c r="O60" s="22"/>
      <c r="P60" s="142"/>
      <c r="Q60" s="142"/>
      <c r="R60" s="142"/>
      <c r="S60" s="142"/>
      <c r="T60" s="142"/>
      <c r="U60" s="142"/>
      <c r="V60" s="142"/>
      <c r="W60" s="142"/>
      <c r="X60" s="142"/>
      <c r="Y60" s="142"/>
      <c r="Z60" s="142"/>
      <c r="AA60" s="142"/>
      <c r="AB60" s="178">
        <v>1957</v>
      </c>
      <c r="AC60" s="131">
        <v>3.31</v>
      </c>
      <c r="AD60" s="131">
        <v>0.21</v>
      </c>
      <c r="AE60" s="131">
        <v>4.84</v>
      </c>
      <c r="AF60" s="131">
        <v>0.89</v>
      </c>
      <c r="AG60" s="131">
        <v>38.619999999999997</v>
      </c>
      <c r="AH60" s="131">
        <f t="shared" si="2"/>
        <v>29.369999999999994</v>
      </c>
      <c r="AI60" s="132">
        <v>0.27500000000000002</v>
      </c>
      <c r="AJ60" s="133">
        <v>4.3099999999999996</v>
      </c>
      <c r="AK60" s="133">
        <v>1.46</v>
      </c>
      <c r="AL60" s="134">
        <v>1.3</v>
      </c>
      <c r="AM60" s="134">
        <v>0.4</v>
      </c>
      <c r="AN60" s="142"/>
      <c r="AO60" s="199" t="s">
        <v>128</v>
      </c>
      <c r="AP60" s="139">
        <v>3.8</v>
      </c>
      <c r="AQ60" s="139">
        <v>0.39</v>
      </c>
      <c r="AR60" s="139">
        <v>4</v>
      </c>
      <c r="AS60" s="139">
        <v>0.57999999999999996</v>
      </c>
      <c r="AT60" s="139">
        <v>39.380000000000003</v>
      </c>
      <c r="AU60" s="139">
        <v>32.32</v>
      </c>
      <c r="AV60" s="140">
        <v>0.4</v>
      </c>
      <c r="AW60" s="141">
        <v>5.51</v>
      </c>
      <c r="AX60" s="141">
        <v>1.62</v>
      </c>
      <c r="AY60" s="141">
        <v>3.5</v>
      </c>
      <c r="AZ60" s="141">
        <v>1.4</v>
      </c>
      <c r="BA60" s="142"/>
      <c r="BB60" s="198">
        <v>2010</v>
      </c>
      <c r="BC60" s="131">
        <v>3.25</v>
      </c>
      <c r="BD60" s="131">
        <v>0.32</v>
      </c>
      <c r="BE60" s="131">
        <v>7.06</v>
      </c>
      <c r="BF60" s="131">
        <v>0.95</v>
      </c>
      <c r="BG60" s="131">
        <v>38.18</v>
      </c>
      <c r="BH60" s="131">
        <f t="shared" si="4"/>
        <v>26.6</v>
      </c>
      <c r="BI60" s="132">
        <v>0.29699999999999999</v>
      </c>
      <c r="BJ60" s="133">
        <v>4.38</v>
      </c>
      <c r="BK60" s="133">
        <v>2.17</v>
      </c>
      <c r="BL60" s="134">
        <v>2.1</v>
      </c>
      <c r="BM60" s="134">
        <v>0.4</v>
      </c>
      <c r="BN60" s="142"/>
      <c r="BO60" s="513" t="s">
        <v>137</v>
      </c>
      <c r="BP60" s="513"/>
      <c r="BQ60" s="513"/>
      <c r="BR60" s="513"/>
      <c r="BS60" s="513"/>
      <c r="BT60" s="513"/>
      <c r="BU60" s="513"/>
      <c r="BV60" s="513"/>
      <c r="BW60" s="513"/>
      <c r="BX60" s="513"/>
      <c r="BY60" s="513"/>
      <c r="BZ60" s="513"/>
      <c r="CA60" s="142"/>
      <c r="CB60" s="142"/>
      <c r="CC60" s="142"/>
      <c r="CD60" s="142"/>
      <c r="CE60" s="142"/>
      <c r="CF60" s="142"/>
      <c r="CG60" s="142"/>
      <c r="CH60" s="142"/>
      <c r="CI60" s="142"/>
      <c r="CJ60" s="142"/>
      <c r="CK60" s="142"/>
      <c r="CL60" s="142"/>
      <c r="CM60" s="142"/>
      <c r="CN60" s="142"/>
    </row>
    <row r="61" spans="1:92" x14ac:dyDescent="0.25">
      <c r="A61" s="142"/>
      <c r="B61" s="178">
        <v>1933</v>
      </c>
      <c r="C61" s="131">
        <v>2.94</v>
      </c>
      <c r="D61" s="131">
        <v>0.16</v>
      </c>
      <c r="E61" s="131">
        <v>3.19</v>
      </c>
      <c r="F61" s="131">
        <v>0.43</v>
      </c>
      <c r="G61" s="131">
        <v>38.5</v>
      </c>
      <c r="H61" s="131">
        <f t="shared" si="0"/>
        <v>31.780000000000008</v>
      </c>
      <c r="I61" s="132">
        <v>0.318</v>
      </c>
      <c r="J61" s="133">
        <v>4.55</v>
      </c>
      <c r="K61" s="133">
        <v>1.0900000000000001</v>
      </c>
      <c r="L61" s="134">
        <v>2.9</v>
      </c>
      <c r="M61" s="134">
        <v>0.5</v>
      </c>
      <c r="N61" s="142"/>
      <c r="O61" s="22"/>
      <c r="P61" s="142"/>
      <c r="Q61" s="142"/>
      <c r="R61" s="142"/>
      <c r="S61" s="142"/>
      <c r="T61" s="142"/>
      <c r="U61" s="142"/>
      <c r="V61" s="142"/>
      <c r="W61" s="142"/>
      <c r="X61" s="142"/>
      <c r="Y61" s="142"/>
      <c r="Z61" s="142"/>
      <c r="AA61" s="142"/>
      <c r="AB61" s="178">
        <v>1958</v>
      </c>
      <c r="AC61" s="131">
        <v>3.29</v>
      </c>
      <c r="AD61" s="131">
        <v>0.2</v>
      </c>
      <c r="AE61" s="131">
        <v>4.95</v>
      </c>
      <c r="AF61" s="131">
        <v>0.91</v>
      </c>
      <c r="AG61" s="131">
        <v>38.119999999999997</v>
      </c>
      <c r="AH61" s="131">
        <f t="shared" si="2"/>
        <v>28.769999999999996</v>
      </c>
      <c r="AI61" s="132">
        <v>0.27700000000000002</v>
      </c>
      <c r="AJ61" s="133">
        <v>4.28</v>
      </c>
      <c r="AK61" s="133">
        <v>1.5</v>
      </c>
      <c r="AL61" s="134">
        <v>1.5</v>
      </c>
      <c r="AM61" s="134">
        <v>0.3</v>
      </c>
      <c r="AN61" s="142"/>
      <c r="AO61" s="200" t="s">
        <v>129</v>
      </c>
      <c r="AP61" s="187">
        <f t="shared" ref="AP61:AX61" si="14">STDEV(AP4:AP56)</f>
        <v>0.40053882431330645</v>
      </c>
      <c r="AQ61" s="187">
        <f t="shared" si="14"/>
        <v>7.2537963635325955E-2</v>
      </c>
      <c r="AR61" s="187">
        <f t="shared" si="14"/>
        <v>0.34803324666437346</v>
      </c>
      <c r="AS61" s="187">
        <f t="shared" si="14"/>
        <v>0.20101050958523406</v>
      </c>
      <c r="AT61" s="187">
        <f t="shared" si="14"/>
        <v>2.1542683354117962</v>
      </c>
      <c r="AU61" s="187">
        <f t="shared" si="14"/>
        <v>2.1528376487661234</v>
      </c>
      <c r="AV61" s="187">
        <f t="shared" si="14"/>
        <v>3.6002116531880048E-2</v>
      </c>
      <c r="AW61" s="188">
        <f t="shared" si="14"/>
        <v>0.54344437175844429</v>
      </c>
      <c r="AX61" s="188">
        <f t="shared" si="14"/>
        <v>0.16451979645396256</v>
      </c>
      <c r="AY61" s="188">
        <f>STDEV(AY2:AY56)</f>
        <v>0.4765928909924626</v>
      </c>
      <c r="AZ61" s="188">
        <f>STDEV(AZ2:AZ56)</f>
        <v>0.23327976439471126</v>
      </c>
      <c r="BA61" s="142"/>
      <c r="BB61" s="198">
        <v>2011</v>
      </c>
      <c r="BC61" s="131">
        <v>3.09</v>
      </c>
      <c r="BD61" s="131">
        <v>0.32</v>
      </c>
      <c r="BE61" s="131">
        <v>7.1</v>
      </c>
      <c r="BF61" s="131">
        <v>0.94</v>
      </c>
      <c r="BG61" s="131">
        <v>38.130000000000003</v>
      </c>
      <c r="BH61" s="131">
        <f t="shared" si="4"/>
        <v>26.680000000000003</v>
      </c>
      <c r="BI61" s="132">
        <v>0.29499999999999998</v>
      </c>
      <c r="BJ61" s="133">
        <v>4.28</v>
      </c>
      <c r="BK61" s="133">
        <v>2.2999999999999998</v>
      </c>
      <c r="BL61" s="134">
        <v>2</v>
      </c>
      <c r="BM61" s="134">
        <v>0.4</v>
      </c>
      <c r="BN61" s="142"/>
      <c r="BO61" s="513" t="s">
        <v>138</v>
      </c>
      <c r="BP61" s="513"/>
      <c r="BQ61" s="513"/>
      <c r="BR61" s="513"/>
      <c r="BS61" s="513"/>
      <c r="BT61" s="513"/>
      <c r="BU61" s="513"/>
      <c r="BV61" s="513"/>
      <c r="BW61" s="513"/>
      <c r="BX61" s="513"/>
      <c r="BY61" s="513"/>
      <c r="BZ61" s="513"/>
      <c r="CA61" s="142"/>
      <c r="CB61" s="142"/>
      <c r="CC61" s="142"/>
      <c r="CD61" s="142"/>
      <c r="CE61" s="142"/>
      <c r="CF61" s="142"/>
      <c r="CG61" s="142"/>
      <c r="CH61" s="142"/>
      <c r="CI61" s="142"/>
      <c r="CJ61" s="142"/>
      <c r="CK61" s="142"/>
      <c r="CL61" s="142"/>
      <c r="CM61" s="142"/>
      <c r="CN61" s="142"/>
    </row>
    <row r="62" spans="1:92" x14ac:dyDescent="0.25">
      <c r="A62" s="142"/>
      <c r="B62" s="178">
        <v>1934</v>
      </c>
      <c r="C62" s="131">
        <v>3.16</v>
      </c>
      <c r="D62" s="131">
        <v>0.14000000000000001</v>
      </c>
      <c r="E62" s="131">
        <v>3.57</v>
      </c>
      <c r="F62" s="131">
        <v>0.52</v>
      </c>
      <c r="G62" s="131">
        <v>38.75</v>
      </c>
      <c r="H62" s="131">
        <f t="shared" si="0"/>
        <v>31.360000000000003</v>
      </c>
      <c r="I62" s="132">
        <v>0.33</v>
      </c>
      <c r="J62" s="133">
        <v>4.8899999999999997</v>
      </c>
      <c r="K62" s="133">
        <v>1.1299999999999999</v>
      </c>
      <c r="L62" s="134">
        <v>2.2999999999999998</v>
      </c>
      <c r="M62" s="134">
        <v>0.5</v>
      </c>
      <c r="N62" s="142"/>
      <c r="O62" s="22"/>
      <c r="P62" s="142"/>
      <c r="Q62" s="142"/>
      <c r="R62" s="142"/>
      <c r="S62" s="142"/>
      <c r="T62" s="142"/>
      <c r="U62" s="142"/>
      <c r="V62" s="142"/>
      <c r="W62" s="142"/>
      <c r="X62" s="142"/>
      <c r="Y62" s="142"/>
      <c r="Z62" s="142"/>
      <c r="AA62" s="142"/>
      <c r="AB62" s="178">
        <v>1959</v>
      </c>
      <c r="AC62" s="131">
        <v>3.31</v>
      </c>
      <c r="AD62" s="131">
        <v>0.2</v>
      </c>
      <c r="AE62" s="131">
        <v>5.09</v>
      </c>
      <c r="AF62" s="131">
        <v>0.91</v>
      </c>
      <c r="AG62" s="131">
        <v>38.26</v>
      </c>
      <c r="AH62" s="131">
        <f t="shared" si="2"/>
        <v>28.749999999999993</v>
      </c>
      <c r="AI62" s="132">
        <v>0.27500000000000002</v>
      </c>
      <c r="AJ62" s="133">
        <v>4.38</v>
      </c>
      <c r="AK62" s="133">
        <v>1.54</v>
      </c>
      <c r="AL62" s="134">
        <v>1.4</v>
      </c>
      <c r="AM62" s="134">
        <v>0.3</v>
      </c>
      <c r="AN62" s="142"/>
      <c r="AO62" s="201" t="s">
        <v>130</v>
      </c>
      <c r="AP62" s="150"/>
      <c r="AQ62" s="150"/>
      <c r="AR62" s="150"/>
      <c r="AS62" s="150"/>
      <c r="AT62" s="150"/>
      <c r="AU62" s="150"/>
      <c r="AV62" s="150"/>
      <c r="AW62" s="150"/>
      <c r="AX62" s="195">
        <f>CORREL(AW2:AW56,AX2:AX56)</f>
        <v>-0.66979434959147732</v>
      </c>
      <c r="AY62" s="196">
        <f>CORREL(AW2:AW56,AY2:AY56)</f>
        <v>0.60244147862930397</v>
      </c>
      <c r="AZ62" s="195">
        <f>CORREL(AW2:AW56,AZ2:AZ56)</f>
        <v>-0.25849855928395743</v>
      </c>
      <c r="BA62" s="142"/>
      <c r="BB62" s="198">
        <v>2012</v>
      </c>
      <c r="BC62" s="131">
        <v>3.03</v>
      </c>
      <c r="BD62" s="131">
        <v>0.31</v>
      </c>
      <c r="BE62" s="131">
        <v>7.5</v>
      </c>
      <c r="BF62" s="131">
        <v>1.02</v>
      </c>
      <c r="BG62" s="131">
        <v>37.9</v>
      </c>
      <c r="BH62" s="131">
        <f t="shared" si="4"/>
        <v>26.039999999999996</v>
      </c>
      <c r="BI62" s="132">
        <v>0.29699999999999999</v>
      </c>
      <c r="BJ62" s="133">
        <v>4.32</v>
      </c>
      <c r="BK62" s="133">
        <v>2.48</v>
      </c>
      <c r="BL62" s="134">
        <v>1.4</v>
      </c>
      <c r="BM62" s="134">
        <v>0.3</v>
      </c>
      <c r="BN62" s="142"/>
      <c r="BO62" s="513" t="s">
        <v>139</v>
      </c>
      <c r="BP62" s="513"/>
      <c r="BQ62" s="513"/>
      <c r="BR62" s="513"/>
      <c r="BS62" s="513"/>
      <c r="BT62" s="513"/>
      <c r="BU62" s="513"/>
      <c r="BV62" s="513"/>
      <c r="BW62" s="513"/>
      <c r="BX62" s="513"/>
      <c r="BY62" s="513"/>
      <c r="BZ62" s="513"/>
      <c r="CA62" s="142"/>
      <c r="CB62" s="142"/>
      <c r="CC62" s="142"/>
      <c r="CD62" s="142"/>
      <c r="CE62" s="142"/>
      <c r="CF62" s="142"/>
      <c r="CG62" s="142"/>
      <c r="CH62" s="142"/>
      <c r="CI62" s="142"/>
      <c r="CJ62" s="142"/>
      <c r="CK62" s="142"/>
      <c r="CL62" s="142"/>
      <c r="CM62" s="142"/>
      <c r="CN62" s="142"/>
    </row>
    <row r="63" spans="1:92" x14ac:dyDescent="0.25">
      <c r="A63" s="142"/>
      <c r="B63" s="178">
        <v>1935</v>
      </c>
      <c r="C63" s="131">
        <v>3.2</v>
      </c>
      <c r="D63" s="131">
        <v>0.16</v>
      </c>
      <c r="E63" s="131">
        <v>3.4</v>
      </c>
      <c r="F63" s="131">
        <v>0.54</v>
      </c>
      <c r="G63" s="131">
        <v>39.049999999999997</v>
      </c>
      <c r="H63" s="131">
        <f t="shared" si="0"/>
        <v>31.75</v>
      </c>
      <c r="I63" s="132">
        <v>0.34</v>
      </c>
      <c r="J63" s="133">
        <v>5.04</v>
      </c>
      <c r="K63" s="133">
        <v>1.06</v>
      </c>
      <c r="L63" s="134">
        <v>2.2000000000000002</v>
      </c>
      <c r="M63" s="134">
        <v>0.7</v>
      </c>
      <c r="N63" s="142"/>
      <c r="O63" s="22"/>
      <c r="P63" s="142"/>
      <c r="Q63" s="142"/>
      <c r="R63" s="142"/>
      <c r="S63" s="142"/>
      <c r="T63" s="142"/>
      <c r="U63" s="142"/>
      <c r="V63" s="142"/>
      <c r="W63" s="142"/>
      <c r="X63" s="142"/>
      <c r="Y63" s="142"/>
      <c r="Z63" s="142"/>
      <c r="AA63" s="142"/>
      <c r="AB63" s="178">
        <v>1960</v>
      </c>
      <c r="AC63" s="131">
        <v>3.39</v>
      </c>
      <c r="AD63" s="131">
        <v>0.2</v>
      </c>
      <c r="AE63" s="131">
        <v>5.18</v>
      </c>
      <c r="AF63" s="131">
        <v>0.86</v>
      </c>
      <c r="AG63" s="131">
        <v>38.340000000000003</v>
      </c>
      <c r="AH63" s="131">
        <f t="shared" si="2"/>
        <v>28.71</v>
      </c>
      <c r="AI63" s="132">
        <v>0.27700000000000002</v>
      </c>
      <c r="AJ63" s="133">
        <v>4.3099999999999996</v>
      </c>
      <c r="AK63" s="133">
        <v>1.53</v>
      </c>
      <c r="AL63" s="134">
        <v>1.3</v>
      </c>
      <c r="AM63" s="134">
        <v>0.4</v>
      </c>
      <c r="AN63" s="142"/>
      <c r="AO63" s="511" t="s">
        <v>131</v>
      </c>
      <c r="AP63" s="511"/>
      <c r="AQ63" s="511"/>
      <c r="AR63" s="511"/>
      <c r="AS63" s="511"/>
      <c r="AT63" s="511"/>
      <c r="AU63" s="511"/>
      <c r="AV63" s="511"/>
      <c r="AW63" s="511"/>
      <c r="AX63" s="511"/>
      <c r="AY63" s="511"/>
      <c r="AZ63" s="511"/>
      <c r="BA63" s="142"/>
      <c r="BB63" s="198">
        <v>2013</v>
      </c>
      <c r="BC63" s="131">
        <v>3.01</v>
      </c>
      <c r="BD63" s="131">
        <v>0.32</v>
      </c>
      <c r="BE63" s="131">
        <v>7.55</v>
      </c>
      <c r="BF63" s="131">
        <v>0.96</v>
      </c>
      <c r="BG63" s="131">
        <v>38.020000000000003</v>
      </c>
      <c r="BH63" s="131">
        <f t="shared" si="4"/>
        <v>26.180000000000003</v>
      </c>
      <c r="BI63" s="132">
        <v>0.29699999999999999</v>
      </c>
      <c r="BJ63" s="133">
        <v>4.17</v>
      </c>
      <c r="BK63" s="133">
        <v>2.5099999999999998</v>
      </c>
      <c r="BL63" s="134">
        <v>2.1</v>
      </c>
      <c r="BM63" s="134">
        <v>0.4</v>
      </c>
      <c r="BN63" s="142"/>
      <c r="BO63" s="513" t="s">
        <v>140</v>
      </c>
      <c r="BP63" s="513"/>
      <c r="BQ63" s="513"/>
      <c r="BR63" s="513"/>
      <c r="BS63" s="513"/>
      <c r="BT63" s="513"/>
      <c r="BU63" s="513"/>
      <c r="BV63" s="513"/>
      <c r="BW63" s="513"/>
      <c r="BX63" s="513"/>
      <c r="BY63" s="513"/>
      <c r="BZ63" s="513"/>
      <c r="CA63" s="142"/>
      <c r="CB63" s="142"/>
      <c r="CC63" s="142"/>
      <c r="CD63" s="142"/>
      <c r="CE63" s="142"/>
      <c r="CF63" s="142"/>
      <c r="CG63" s="142"/>
      <c r="CH63" s="142"/>
      <c r="CI63" s="142"/>
      <c r="CJ63" s="142"/>
      <c r="CK63" s="142"/>
      <c r="CL63" s="142"/>
      <c r="CM63" s="142"/>
      <c r="CN63" s="142"/>
    </row>
    <row r="64" spans="1:92" x14ac:dyDescent="0.25">
      <c r="A64" s="142"/>
      <c r="B64" s="178">
        <v>1936</v>
      </c>
      <c r="C64" s="131">
        <v>3.38</v>
      </c>
      <c r="D64" s="131">
        <v>0.17</v>
      </c>
      <c r="E64" s="131">
        <v>3.43</v>
      </c>
      <c r="F64" s="131">
        <v>0.55000000000000004</v>
      </c>
      <c r="G64" s="131">
        <v>39.380000000000003</v>
      </c>
      <c r="H64" s="131">
        <f t="shared" si="0"/>
        <v>31.849999999999998</v>
      </c>
      <c r="I64" s="132">
        <v>0.33700000000000002</v>
      </c>
      <c r="J64" s="133">
        <v>5.24</v>
      </c>
      <c r="K64" s="133">
        <v>1.01</v>
      </c>
      <c r="L64" s="134">
        <v>2.9</v>
      </c>
      <c r="M64" s="134">
        <v>0.7</v>
      </c>
      <c r="N64" s="142"/>
      <c r="O64" s="22"/>
      <c r="P64" s="142"/>
      <c r="Q64" s="142"/>
      <c r="R64" s="142"/>
      <c r="S64" s="142"/>
      <c r="T64" s="142"/>
      <c r="U64" s="142"/>
      <c r="V64" s="142"/>
      <c r="W64" s="142"/>
      <c r="X64" s="142"/>
      <c r="Y64" s="142"/>
      <c r="Z64" s="142"/>
      <c r="AA64" s="142"/>
      <c r="AB64" s="178">
        <v>1961</v>
      </c>
      <c r="AC64" s="131">
        <v>3.46</v>
      </c>
      <c r="AD64" s="131">
        <v>0.2</v>
      </c>
      <c r="AE64" s="131">
        <v>5.23</v>
      </c>
      <c r="AF64" s="131">
        <v>0.95</v>
      </c>
      <c r="AG64" s="131">
        <v>38.31</v>
      </c>
      <c r="AH64" s="131">
        <f t="shared" si="2"/>
        <v>28.47</v>
      </c>
      <c r="AI64" s="132">
        <v>0.27900000000000003</v>
      </c>
      <c r="AJ64" s="133">
        <v>4.53</v>
      </c>
      <c r="AK64" s="133">
        <v>1.51</v>
      </c>
      <c r="AL64" s="134">
        <v>1.4</v>
      </c>
      <c r="AM64" s="134">
        <v>0.5</v>
      </c>
      <c r="AN64" s="142"/>
      <c r="AO64" s="512" t="s">
        <v>132</v>
      </c>
      <c r="AP64" s="512"/>
      <c r="AQ64" s="512"/>
      <c r="AR64" s="512"/>
      <c r="AS64" s="512"/>
      <c r="AT64" s="512"/>
      <c r="AU64" s="512"/>
      <c r="AV64" s="512"/>
      <c r="AW64" s="512"/>
      <c r="AX64" s="512"/>
      <c r="AY64" s="512"/>
      <c r="AZ64" s="512"/>
      <c r="BA64" s="142"/>
      <c r="BB64" s="198">
        <v>2014</v>
      </c>
      <c r="BC64" s="131">
        <v>2.88</v>
      </c>
      <c r="BD64" s="131">
        <v>0.34</v>
      </c>
      <c r="BE64" s="131">
        <v>7.7</v>
      </c>
      <c r="BF64" s="131">
        <v>0.86</v>
      </c>
      <c r="BG64" s="131">
        <v>37.85</v>
      </c>
      <c r="BH64" s="131">
        <f t="shared" si="4"/>
        <v>26.069999999999997</v>
      </c>
      <c r="BI64" s="132">
        <v>0.29799999999999999</v>
      </c>
      <c r="BJ64" s="133">
        <v>4.07</v>
      </c>
      <c r="BK64" s="133">
        <v>2.67</v>
      </c>
      <c r="BL64" s="134">
        <v>1.5</v>
      </c>
      <c r="BM64" s="134">
        <v>0.3</v>
      </c>
      <c r="BN64" s="142"/>
      <c r="BO64" s="513" t="s">
        <v>141</v>
      </c>
      <c r="BP64" s="513"/>
      <c r="BQ64" s="513"/>
      <c r="BR64" s="513"/>
      <c r="BS64" s="513"/>
      <c r="BT64" s="513"/>
      <c r="BU64" s="513"/>
      <c r="BV64" s="513"/>
      <c r="BW64" s="513"/>
      <c r="BX64" s="513"/>
      <c r="BY64" s="513"/>
      <c r="BZ64" s="513"/>
      <c r="CA64" s="142"/>
      <c r="CB64" s="142"/>
      <c r="CC64" s="142"/>
      <c r="CD64" s="142"/>
      <c r="CE64" s="142"/>
      <c r="CF64" s="142"/>
      <c r="CG64" s="142"/>
      <c r="CH64" s="142"/>
      <c r="CI64" s="142"/>
      <c r="CJ64" s="142"/>
      <c r="CK64" s="142"/>
      <c r="CL64" s="142"/>
      <c r="CM64" s="142"/>
      <c r="CN64" s="142"/>
    </row>
    <row r="65" spans="1:92" x14ac:dyDescent="0.25">
      <c r="A65" s="142"/>
      <c r="B65" s="178">
        <v>1937</v>
      </c>
      <c r="C65" s="131">
        <v>3.32</v>
      </c>
      <c r="D65" s="131">
        <v>0.14000000000000001</v>
      </c>
      <c r="E65" s="131">
        <v>3.81</v>
      </c>
      <c r="F65" s="131">
        <v>0.55000000000000004</v>
      </c>
      <c r="G65" s="131">
        <v>38.57</v>
      </c>
      <c r="H65" s="131">
        <f t="shared" si="0"/>
        <v>30.75</v>
      </c>
      <c r="I65" s="132">
        <v>0.35299999999999998</v>
      </c>
      <c r="J65" s="133">
        <v>4.99</v>
      </c>
      <c r="K65" s="133">
        <v>1.1499999999999999</v>
      </c>
      <c r="L65" s="134">
        <v>2.4</v>
      </c>
      <c r="M65" s="134">
        <v>0.5</v>
      </c>
      <c r="N65" s="142"/>
      <c r="O65" s="22"/>
      <c r="P65" s="142"/>
      <c r="Q65" s="142"/>
      <c r="R65" s="142"/>
      <c r="S65" s="142"/>
      <c r="T65" s="142"/>
      <c r="U65" s="142"/>
      <c r="V65" s="142"/>
      <c r="W65" s="142"/>
      <c r="X65" s="142"/>
      <c r="Y65" s="142"/>
      <c r="Z65" s="142"/>
      <c r="AA65" s="142"/>
      <c r="AB65" s="178">
        <v>1962</v>
      </c>
      <c r="AC65" s="131">
        <v>3.37</v>
      </c>
      <c r="AD65" s="131">
        <v>0.22</v>
      </c>
      <c r="AE65" s="131">
        <v>5.42</v>
      </c>
      <c r="AF65" s="131">
        <v>0.93</v>
      </c>
      <c r="AG65" s="131">
        <v>38.42</v>
      </c>
      <c r="AH65" s="131">
        <f t="shared" si="2"/>
        <v>28.480000000000004</v>
      </c>
      <c r="AI65" s="132">
        <v>0.28100000000000003</v>
      </c>
      <c r="AJ65" s="133">
        <v>4.46</v>
      </c>
      <c r="AK65" s="133">
        <v>1.61</v>
      </c>
      <c r="AL65" s="134">
        <v>1.6</v>
      </c>
      <c r="AM65" s="134">
        <v>0.4</v>
      </c>
      <c r="AN65" s="142"/>
      <c r="AO65" s="513" t="s">
        <v>133</v>
      </c>
      <c r="AP65" s="513"/>
      <c r="AQ65" s="513"/>
      <c r="AR65" s="513"/>
      <c r="AS65" s="513"/>
      <c r="AT65" s="513"/>
      <c r="AU65" s="513"/>
      <c r="AV65" s="513"/>
      <c r="AW65" s="513"/>
      <c r="AX65" s="513"/>
      <c r="AY65" s="513"/>
      <c r="AZ65" s="513"/>
      <c r="BA65" s="142"/>
      <c r="BB65" s="198">
        <v>2015</v>
      </c>
      <c r="BC65" s="131">
        <v>2.9</v>
      </c>
      <c r="BD65" s="131">
        <v>0.33</v>
      </c>
      <c r="BE65" s="131">
        <v>7.71</v>
      </c>
      <c r="BF65" s="131">
        <v>1.01</v>
      </c>
      <c r="BG65" s="131">
        <v>37.799999999999997</v>
      </c>
      <c r="BH65" s="131">
        <f t="shared" si="4"/>
        <v>25.849999999999998</v>
      </c>
      <c r="BI65" s="132">
        <v>0.29899999999999999</v>
      </c>
      <c r="BJ65" s="133">
        <v>4.25</v>
      </c>
      <c r="BK65" s="133">
        <v>2.66</v>
      </c>
      <c r="BL65" s="134">
        <v>2</v>
      </c>
      <c r="BM65" s="134">
        <v>0.3</v>
      </c>
      <c r="BN65" s="142"/>
      <c r="BO65" s="513" t="s">
        <v>142</v>
      </c>
      <c r="BP65" s="513"/>
      <c r="BQ65" s="513"/>
      <c r="BR65" s="513"/>
      <c r="BS65" s="513"/>
      <c r="BT65" s="513"/>
      <c r="BU65" s="513"/>
      <c r="BV65" s="513"/>
      <c r="BW65" s="513"/>
      <c r="BX65" s="513"/>
      <c r="BY65" s="513"/>
      <c r="BZ65" s="513"/>
      <c r="CA65" s="142"/>
      <c r="CB65" s="142"/>
      <c r="CC65" s="142"/>
      <c r="CD65" s="142"/>
      <c r="CE65" s="142"/>
      <c r="CF65" s="142"/>
      <c r="CG65" s="142"/>
      <c r="CH65" s="142"/>
      <c r="CI65" s="142"/>
      <c r="CJ65" s="142"/>
      <c r="CK65" s="142"/>
      <c r="CL65" s="142"/>
      <c r="CM65" s="142"/>
      <c r="CN65" s="142"/>
    </row>
    <row r="66" spans="1:92" x14ac:dyDescent="0.25">
      <c r="A66" s="142"/>
      <c r="B66" s="178">
        <v>1938</v>
      </c>
      <c r="C66" s="131">
        <v>3.45</v>
      </c>
      <c r="D66" s="131">
        <v>0.15</v>
      </c>
      <c r="E66" s="131">
        <v>3.61</v>
      </c>
      <c r="F66" s="131">
        <v>0.56999999999999995</v>
      </c>
      <c r="G66" s="131">
        <v>38.630000000000003</v>
      </c>
      <c r="H66" s="131">
        <f t="shared" si="0"/>
        <v>30.85</v>
      </c>
      <c r="I66" s="132">
        <v>0.34300000000000003</v>
      </c>
      <c r="J66" s="133">
        <v>4.96</v>
      </c>
      <c r="K66" s="133">
        <v>1.05</v>
      </c>
      <c r="L66" s="134">
        <v>2.6</v>
      </c>
      <c r="M66" s="134">
        <v>0.5</v>
      </c>
      <c r="N66" s="142"/>
      <c r="O66" s="22"/>
      <c r="P66" s="142"/>
      <c r="Q66" s="142"/>
      <c r="R66" s="142"/>
      <c r="S66" s="142"/>
      <c r="T66" s="142"/>
      <c r="U66" s="142"/>
      <c r="V66" s="142"/>
      <c r="W66" s="142"/>
      <c r="X66" s="142"/>
      <c r="Y66" s="142"/>
      <c r="Z66" s="142"/>
      <c r="AA66" s="142"/>
      <c r="AB66" s="178">
        <v>1963</v>
      </c>
      <c r="AC66" s="131">
        <v>2.96</v>
      </c>
      <c r="AD66" s="131">
        <v>0.22</v>
      </c>
      <c r="AE66" s="131">
        <v>5.8</v>
      </c>
      <c r="AF66" s="131">
        <v>0.84</v>
      </c>
      <c r="AG66" s="131">
        <v>37.79</v>
      </c>
      <c r="AH66" s="131">
        <f t="shared" si="2"/>
        <v>27.97</v>
      </c>
      <c r="AI66" s="132">
        <v>0.27300000000000002</v>
      </c>
      <c r="AJ66" s="133">
        <v>3.95</v>
      </c>
      <c r="AK66" s="133">
        <v>1.96</v>
      </c>
      <c r="AL66" s="134">
        <v>1.9</v>
      </c>
      <c r="AM66" s="134">
        <v>0.7</v>
      </c>
      <c r="AN66" s="142"/>
      <c r="AO66" s="513" t="s">
        <v>134</v>
      </c>
      <c r="AP66" s="513"/>
      <c r="AQ66" s="513"/>
      <c r="AR66" s="513"/>
      <c r="AS66" s="513"/>
      <c r="AT66" s="513"/>
      <c r="AU66" s="513"/>
      <c r="AV66" s="513"/>
      <c r="AW66" s="513"/>
      <c r="AX66" s="513"/>
      <c r="AY66" s="513"/>
      <c r="AZ66" s="513"/>
      <c r="BA66" s="142"/>
      <c r="BB66" s="198">
        <v>2016</v>
      </c>
      <c r="BC66" s="131">
        <v>3.11</v>
      </c>
      <c r="BD66" s="131">
        <v>0.34</v>
      </c>
      <c r="BE66" s="131">
        <v>8.0299999999999994</v>
      </c>
      <c r="BF66" s="131">
        <v>1.1599999999999999</v>
      </c>
      <c r="BG66" s="131">
        <v>38.01</v>
      </c>
      <c r="BH66" s="131">
        <f t="shared" si="4"/>
        <v>25.369999999999994</v>
      </c>
      <c r="BI66" s="132">
        <v>0.3</v>
      </c>
      <c r="BJ66" s="133">
        <v>4.4800000000000004</v>
      </c>
      <c r="BK66" s="133">
        <v>2.58</v>
      </c>
      <c r="BL66" s="134">
        <v>1.6</v>
      </c>
      <c r="BM66" s="134">
        <v>0.4</v>
      </c>
      <c r="BN66" s="142"/>
      <c r="BO66" s="513" t="s">
        <v>143</v>
      </c>
      <c r="BP66" s="513"/>
      <c r="BQ66" s="513"/>
      <c r="BR66" s="513"/>
      <c r="BS66" s="513"/>
      <c r="BT66" s="513"/>
      <c r="BU66" s="513"/>
      <c r="BV66" s="513"/>
      <c r="BW66" s="513"/>
      <c r="BX66" s="513"/>
      <c r="BY66" s="513"/>
      <c r="BZ66" s="513"/>
      <c r="CA66" s="142"/>
      <c r="CB66" s="142"/>
      <c r="CC66" s="142"/>
      <c r="CD66" s="142"/>
      <c r="CE66" s="142"/>
      <c r="CF66" s="142"/>
      <c r="CG66" s="142"/>
      <c r="CH66" s="142"/>
      <c r="CI66" s="142"/>
      <c r="CJ66" s="142"/>
      <c r="CK66" s="142"/>
      <c r="CL66" s="142"/>
      <c r="CM66" s="142"/>
      <c r="CN66" s="142"/>
    </row>
    <row r="67" spans="1:92" x14ac:dyDescent="0.25">
      <c r="A67" s="142"/>
      <c r="B67" s="178">
        <v>1939</v>
      </c>
      <c r="C67" s="131">
        <v>3.37</v>
      </c>
      <c r="D67" s="131">
        <v>0.15</v>
      </c>
      <c r="E67" s="131">
        <v>3.56</v>
      </c>
      <c r="F67" s="131">
        <v>0.51</v>
      </c>
      <c r="G67" s="131">
        <v>33.76</v>
      </c>
      <c r="H67" s="131">
        <f t="shared" si="0"/>
        <v>26.169999999999998</v>
      </c>
      <c r="I67" s="132">
        <v>0.28999999999999998</v>
      </c>
      <c r="J67" s="133">
        <v>4.8600000000000003</v>
      </c>
      <c r="K67" s="133">
        <v>1.06</v>
      </c>
      <c r="L67" s="134">
        <v>2.8</v>
      </c>
      <c r="M67" s="134">
        <v>0.5</v>
      </c>
      <c r="N67" s="142"/>
      <c r="O67" s="22"/>
      <c r="P67" s="142"/>
      <c r="Q67" s="142"/>
      <c r="R67" s="142"/>
      <c r="S67" s="142"/>
      <c r="T67" s="142"/>
      <c r="U67" s="142"/>
      <c r="V67" s="142"/>
      <c r="W67" s="142"/>
      <c r="X67" s="142"/>
      <c r="Y67" s="142"/>
      <c r="Z67" s="142"/>
      <c r="AA67" s="142"/>
      <c r="AB67" s="178">
        <v>1964</v>
      </c>
      <c r="AC67" s="131">
        <v>2.96</v>
      </c>
      <c r="AD67" s="131">
        <v>0.21</v>
      </c>
      <c r="AE67" s="131">
        <v>5.91</v>
      </c>
      <c r="AF67" s="131">
        <v>0.85</v>
      </c>
      <c r="AG67" s="131">
        <v>37.82</v>
      </c>
      <c r="AH67" s="131">
        <f t="shared" si="2"/>
        <v>27.889999999999997</v>
      </c>
      <c r="AI67" s="132">
        <v>0.27900000000000003</v>
      </c>
      <c r="AJ67" s="133">
        <v>4.04</v>
      </c>
      <c r="AK67" s="133">
        <v>2</v>
      </c>
      <c r="AL67" s="134">
        <v>1.9</v>
      </c>
      <c r="AM67" s="134">
        <v>0.5</v>
      </c>
      <c r="AN67" s="142"/>
      <c r="AO67" s="513" t="s">
        <v>135</v>
      </c>
      <c r="AP67" s="513"/>
      <c r="AQ67" s="513"/>
      <c r="AR67" s="513"/>
      <c r="AS67" s="513"/>
      <c r="AT67" s="513"/>
      <c r="AU67" s="513"/>
      <c r="AV67" s="513"/>
      <c r="AW67" s="513"/>
      <c r="AX67" s="513"/>
      <c r="AY67" s="513"/>
      <c r="AZ67" s="513"/>
      <c r="BA67" s="142"/>
      <c r="BB67" s="198">
        <v>2017</v>
      </c>
      <c r="BC67" s="131">
        <v>3.26</v>
      </c>
      <c r="BD67" s="131">
        <v>0.36</v>
      </c>
      <c r="BE67" s="131">
        <v>8.25</v>
      </c>
      <c r="BF67" s="131">
        <v>1.26</v>
      </c>
      <c r="BG67" s="131">
        <v>38.130000000000003</v>
      </c>
      <c r="BH67" s="131">
        <f t="shared" si="4"/>
        <v>25.000000000000004</v>
      </c>
      <c r="BI67" s="132">
        <v>0.3</v>
      </c>
      <c r="BJ67" s="133">
        <v>4.6500000000000004</v>
      </c>
      <c r="BK67" s="133">
        <v>2.5299999999999998</v>
      </c>
      <c r="BL67" s="134">
        <v>1.8</v>
      </c>
      <c r="BM67" s="134">
        <v>0.3</v>
      </c>
      <c r="BN67" s="142"/>
      <c r="BO67" s="142"/>
      <c r="BP67" s="142"/>
      <c r="BQ67" s="142"/>
      <c r="BR67" s="142"/>
      <c r="BS67" s="142"/>
      <c r="BT67" s="142"/>
      <c r="BU67" s="142"/>
      <c r="BV67" s="142"/>
      <c r="BW67" s="142"/>
      <c r="BX67" s="142"/>
      <c r="BY67" s="142"/>
      <c r="BZ67" s="142"/>
      <c r="CA67" s="142"/>
      <c r="CB67" s="142"/>
      <c r="CC67" s="142"/>
      <c r="CD67" s="142"/>
      <c r="CE67" s="142"/>
      <c r="CF67" s="142"/>
      <c r="CG67" s="142"/>
      <c r="CH67" s="142"/>
      <c r="CI67" s="142"/>
      <c r="CJ67" s="142"/>
      <c r="CK67" s="142"/>
      <c r="CL67" s="142"/>
      <c r="CM67" s="142"/>
      <c r="CN67" s="142"/>
    </row>
    <row r="68" spans="1:92" x14ac:dyDescent="0.25">
      <c r="A68" s="142"/>
      <c r="B68" s="178">
        <v>1940</v>
      </c>
      <c r="C68" s="131">
        <v>3.31</v>
      </c>
      <c r="D68" s="131">
        <v>0.15</v>
      </c>
      <c r="E68" s="131">
        <v>3.77</v>
      </c>
      <c r="F68" s="131">
        <v>0.54</v>
      </c>
      <c r="G68" s="131">
        <v>33.119999999999997</v>
      </c>
      <c r="H68" s="131">
        <f t="shared" ref="H68:H131" si="15">G68-C68-D68-E68-F68</f>
        <v>25.35</v>
      </c>
      <c r="I68" s="132">
        <v>0.28399999999999997</v>
      </c>
      <c r="J68" s="133">
        <v>4.75</v>
      </c>
      <c r="K68" s="133">
        <v>1.1399999999999999</v>
      </c>
      <c r="L68" s="134">
        <v>2.5</v>
      </c>
      <c r="M68" s="134">
        <v>0.8</v>
      </c>
      <c r="N68" s="142"/>
      <c r="O68" s="22"/>
      <c r="P68" s="142"/>
      <c r="Q68" s="142"/>
      <c r="R68" s="142"/>
      <c r="S68" s="142"/>
      <c r="T68" s="142"/>
      <c r="U68" s="142"/>
      <c r="V68" s="142"/>
      <c r="W68" s="142"/>
      <c r="X68" s="142"/>
      <c r="Y68" s="142"/>
      <c r="Z68" s="142"/>
      <c r="AA68" s="142"/>
      <c r="AB68" s="178">
        <v>1965</v>
      </c>
      <c r="AC68" s="131">
        <v>3.09</v>
      </c>
      <c r="AD68" s="131">
        <v>0.22</v>
      </c>
      <c r="AE68" s="131">
        <v>5.94</v>
      </c>
      <c r="AF68" s="131">
        <v>0.83</v>
      </c>
      <c r="AG68" s="131">
        <v>37.82</v>
      </c>
      <c r="AH68" s="131">
        <f t="shared" ref="AH68:AH124" si="16">AG68-AC68-AD68-AE68-AF68</f>
        <v>27.740000000000006</v>
      </c>
      <c r="AI68" s="132">
        <v>0.27400000000000002</v>
      </c>
      <c r="AJ68" s="133">
        <v>3.99</v>
      </c>
      <c r="AK68" s="133">
        <v>1.92</v>
      </c>
      <c r="AL68" s="134">
        <v>2.1</v>
      </c>
      <c r="AM68" s="134">
        <v>0.4</v>
      </c>
      <c r="AN68" s="142"/>
      <c r="AO68" s="513" t="s">
        <v>136</v>
      </c>
      <c r="AP68" s="513"/>
      <c r="AQ68" s="513"/>
      <c r="AR68" s="513"/>
      <c r="AS68" s="513"/>
      <c r="AT68" s="513"/>
      <c r="AU68" s="513"/>
      <c r="AV68" s="513"/>
      <c r="AW68" s="513"/>
      <c r="AX68" s="513"/>
      <c r="AY68" s="513"/>
      <c r="AZ68" s="513"/>
      <c r="BA68" s="142"/>
      <c r="BB68" s="198">
        <v>2018</v>
      </c>
      <c r="BC68" s="131">
        <v>3.23</v>
      </c>
      <c r="BD68" s="131">
        <v>0.4</v>
      </c>
      <c r="BE68" s="131">
        <v>8.48</v>
      </c>
      <c r="BF68" s="131">
        <v>1.1499999999999999</v>
      </c>
      <c r="BG68" s="131">
        <v>38.08</v>
      </c>
      <c r="BH68" s="131">
        <f t="shared" ref="BH68:BH71" si="17">BG68-BC68-BD68-BE68-BF68</f>
        <v>24.820000000000004</v>
      </c>
      <c r="BI68" s="132">
        <v>0.29499999999999998</v>
      </c>
      <c r="BJ68" s="133">
        <v>4.45</v>
      </c>
      <c r="BK68" s="133">
        <v>2.63</v>
      </c>
      <c r="BL68" s="134">
        <v>1.7</v>
      </c>
      <c r="BM68" s="134">
        <v>0.4</v>
      </c>
      <c r="BN68" s="142"/>
      <c r="BO68" s="142"/>
      <c r="BP68" s="142"/>
      <c r="BQ68" s="142"/>
      <c r="BR68" s="142"/>
      <c r="BS68" s="142"/>
      <c r="BT68" s="142"/>
      <c r="BU68" s="142"/>
      <c r="BV68" s="142"/>
      <c r="BW68" s="142"/>
      <c r="BX68" s="142"/>
      <c r="BY68" s="142"/>
      <c r="BZ68" s="142"/>
      <c r="CA68" s="142"/>
      <c r="CB68" s="142"/>
      <c r="CC68" s="142"/>
      <c r="CD68" s="142"/>
      <c r="CE68" s="142"/>
      <c r="CF68" s="142"/>
      <c r="CG68" s="142"/>
      <c r="CH68" s="142"/>
      <c r="CI68" s="142"/>
      <c r="CJ68" s="142"/>
      <c r="CK68" s="142"/>
      <c r="CL68" s="142"/>
      <c r="CM68" s="142"/>
      <c r="CN68" s="142"/>
    </row>
    <row r="69" spans="1:92" x14ac:dyDescent="0.25">
      <c r="A69" s="142"/>
      <c r="B69" s="178">
        <v>1941</v>
      </c>
      <c r="C69" s="131">
        <v>3.45</v>
      </c>
      <c r="D69" s="131">
        <v>0.13</v>
      </c>
      <c r="E69" s="131">
        <v>3.61</v>
      </c>
      <c r="F69" s="131">
        <v>0.46</v>
      </c>
      <c r="G69" s="131">
        <v>33.64</v>
      </c>
      <c r="H69" s="131">
        <f t="shared" si="15"/>
        <v>25.990000000000002</v>
      </c>
      <c r="I69" s="132">
        <v>0.28000000000000003</v>
      </c>
      <c r="J69" s="133">
        <v>4.5199999999999996</v>
      </c>
      <c r="K69" s="133">
        <v>1.05</v>
      </c>
      <c r="L69" s="134">
        <v>2.4</v>
      </c>
      <c r="M69" s="134">
        <v>0.4</v>
      </c>
      <c r="N69" s="142"/>
      <c r="O69" s="22"/>
      <c r="P69" s="142"/>
      <c r="Q69" s="142"/>
      <c r="R69" s="142"/>
      <c r="S69" s="142"/>
      <c r="T69" s="142"/>
      <c r="U69" s="142"/>
      <c r="V69" s="142"/>
      <c r="W69" s="142"/>
      <c r="X69" s="142"/>
      <c r="Y69" s="142"/>
      <c r="Z69" s="142"/>
      <c r="AA69" s="142"/>
      <c r="AB69" s="178">
        <v>1966</v>
      </c>
      <c r="AC69" s="131">
        <v>2.89</v>
      </c>
      <c r="AD69" s="131">
        <v>0.21</v>
      </c>
      <c r="AE69" s="131">
        <v>5.82</v>
      </c>
      <c r="AF69" s="131">
        <v>0.85</v>
      </c>
      <c r="AG69" s="131">
        <v>37.67</v>
      </c>
      <c r="AH69" s="131">
        <f t="shared" si="16"/>
        <v>27.9</v>
      </c>
      <c r="AI69" s="132">
        <v>0.27600000000000002</v>
      </c>
      <c r="AJ69" s="133">
        <v>3.99</v>
      </c>
      <c r="AK69" s="133">
        <v>2.02</v>
      </c>
      <c r="AL69" s="134">
        <v>1.3</v>
      </c>
      <c r="AM69" s="134">
        <v>0.4</v>
      </c>
      <c r="AN69" s="142"/>
      <c r="AO69" s="513" t="s">
        <v>137</v>
      </c>
      <c r="AP69" s="513"/>
      <c r="AQ69" s="513"/>
      <c r="AR69" s="513"/>
      <c r="AS69" s="513"/>
      <c r="AT69" s="513"/>
      <c r="AU69" s="513"/>
      <c r="AV69" s="513"/>
      <c r="AW69" s="513"/>
      <c r="AX69" s="513"/>
      <c r="AY69" s="513"/>
      <c r="AZ69" s="513"/>
      <c r="BA69" s="142"/>
      <c r="BB69" s="198">
        <v>2019</v>
      </c>
      <c r="BC69" s="131">
        <v>3.27</v>
      </c>
      <c r="BD69" s="131">
        <v>0.41</v>
      </c>
      <c r="BE69" s="131">
        <v>8.81</v>
      </c>
      <c r="BF69" s="131">
        <v>1.39</v>
      </c>
      <c r="BG69" s="131">
        <v>38.39</v>
      </c>
      <c r="BH69" s="131">
        <f t="shared" si="17"/>
        <v>24.509999999999998</v>
      </c>
      <c r="BI69" s="132">
        <v>0.29799999999999999</v>
      </c>
      <c r="BJ69" s="133">
        <v>4.83</v>
      </c>
      <c r="BK69" s="133">
        <v>2.69</v>
      </c>
      <c r="BL69" s="134">
        <v>2.2000000000000002</v>
      </c>
      <c r="BM69" s="134">
        <v>0.4</v>
      </c>
      <c r="BN69" s="142"/>
      <c r="BO69" s="142"/>
      <c r="BP69" s="142"/>
      <c r="BQ69" s="142"/>
      <c r="BR69" s="142"/>
      <c r="BS69" s="142"/>
      <c r="BT69" s="142"/>
      <c r="BU69" s="142"/>
      <c r="BV69" s="142"/>
      <c r="BW69" s="142"/>
      <c r="BX69" s="142"/>
      <c r="BY69" s="142"/>
      <c r="BZ69" s="142"/>
      <c r="CA69" s="142"/>
      <c r="CB69" s="142"/>
      <c r="CC69" s="142"/>
      <c r="CD69" s="142"/>
      <c r="CE69" s="142"/>
      <c r="CF69" s="142"/>
      <c r="CG69" s="142"/>
      <c r="CH69" s="142"/>
      <c r="CI69" s="142"/>
      <c r="CJ69" s="142"/>
      <c r="CK69" s="142"/>
      <c r="CL69" s="142"/>
      <c r="CM69" s="142"/>
      <c r="CN69" s="142"/>
    </row>
    <row r="70" spans="1:92" x14ac:dyDescent="0.25">
      <c r="A70" s="142"/>
      <c r="B70" s="178">
        <v>1942</v>
      </c>
      <c r="C70" s="131">
        <v>3.34</v>
      </c>
      <c r="D70" s="131">
        <v>0.14000000000000001</v>
      </c>
      <c r="E70" s="131">
        <v>3.54</v>
      </c>
      <c r="F70" s="131">
        <v>0.37</v>
      </c>
      <c r="G70" s="131">
        <v>32.58</v>
      </c>
      <c r="H70" s="131">
        <f t="shared" si="15"/>
        <v>25.189999999999998</v>
      </c>
      <c r="I70" s="132">
        <v>0.27</v>
      </c>
      <c r="J70" s="133">
        <v>4.17</v>
      </c>
      <c r="K70" s="133">
        <v>1.06</v>
      </c>
      <c r="L70" s="134">
        <v>2.6</v>
      </c>
      <c r="M70" s="134">
        <v>0.6</v>
      </c>
      <c r="N70" s="142"/>
      <c r="O70" s="22"/>
      <c r="P70" s="142"/>
      <c r="Q70" s="142"/>
      <c r="R70" s="142"/>
      <c r="S70" s="142"/>
      <c r="T70" s="142"/>
      <c r="U70" s="142"/>
      <c r="V70" s="142"/>
      <c r="W70" s="142"/>
      <c r="X70" s="142"/>
      <c r="Y70" s="142"/>
      <c r="Z70" s="142"/>
      <c r="AA70" s="142"/>
      <c r="AB70" s="178">
        <v>1967</v>
      </c>
      <c r="AC70" s="131">
        <v>2.98</v>
      </c>
      <c r="AD70" s="131">
        <v>0.23</v>
      </c>
      <c r="AE70" s="131">
        <v>5.99</v>
      </c>
      <c r="AF70" s="131">
        <v>0.71</v>
      </c>
      <c r="AG70" s="131">
        <v>37.61</v>
      </c>
      <c r="AH70" s="131">
        <f t="shared" si="16"/>
        <v>27.700000000000003</v>
      </c>
      <c r="AI70" s="132">
        <v>0.27400000000000002</v>
      </c>
      <c r="AJ70" s="133">
        <v>3.77</v>
      </c>
      <c r="AK70" s="133">
        <v>2.0099999999999998</v>
      </c>
      <c r="AL70" s="134">
        <v>1.4</v>
      </c>
      <c r="AM70" s="134">
        <v>0.3</v>
      </c>
      <c r="AN70" s="142"/>
      <c r="AO70" s="513" t="s">
        <v>138</v>
      </c>
      <c r="AP70" s="513"/>
      <c r="AQ70" s="513"/>
      <c r="AR70" s="513"/>
      <c r="AS70" s="513"/>
      <c r="AT70" s="513"/>
      <c r="AU70" s="513"/>
      <c r="AV70" s="513"/>
      <c r="AW70" s="513"/>
      <c r="AX70" s="513"/>
      <c r="AY70" s="513"/>
      <c r="AZ70" s="513"/>
      <c r="BA70" s="142"/>
      <c r="BB70" s="198">
        <v>2020</v>
      </c>
      <c r="BC70" s="131">
        <v>3.39</v>
      </c>
      <c r="BD70" s="131">
        <v>0.46</v>
      </c>
      <c r="BE70" s="131">
        <v>8.68</v>
      </c>
      <c r="BF70" s="131">
        <v>1.28</v>
      </c>
      <c r="BG70" s="131">
        <v>37.03</v>
      </c>
      <c r="BH70" s="131">
        <f t="shared" si="17"/>
        <v>23.22</v>
      </c>
      <c r="BI70" s="132">
        <v>0.29199999999999998</v>
      </c>
      <c r="BJ70" s="133">
        <v>4.6500000000000004</v>
      </c>
      <c r="BK70" s="133">
        <v>2.56</v>
      </c>
      <c r="BL70" s="134">
        <v>2.1</v>
      </c>
      <c r="BM70" s="134">
        <v>0.5</v>
      </c>
      <c r="BN70" s="142"/>
      <c r="BO70" s="142"/>
      <c r="BP70" s="142"/>
      <c r="BQ70" s="142"/>
      <c r="BR70" s="142"/>
      <c r="BS70" s="142"/>
      <c r="BT70" s="142"/>
      <c r="BU70" s="142"/>
      <c r="BV70" s="142"/>
      <c r="BW70" s="142"/>
      <c r="BX70" s="142"/>
      <c r="BY70" s="142"/>
      <c r="BZ70" s="142"/>
      <c r="CA70" s="142"/>
      <c r="CB70" s="142"/>
      <c r="CC70" s="142"/>
      <c r="CD70" s="142"/>
      <c r="CE70" s="142"/>
      <c r="CF70" s="142"/>
      <c r="CG70" s="142"/>
      <c r="CH70" s="142"/>
      <c r="CI70" s="142"/>
      <c r="CJ70" s="142"/>
      <c r="CK70" s="142"/>
      <c r="CL70" s="142"/>
      <c r="CM70" s="142"/>
      <c r="CN70" s="142"/>
    </row>
    <row r="71" spans="1:92" x14ac:dyDescent="0.25">
      <c r="A71" s="142"/>
      <c r="B71" s="178">
        <v>1943</v>
      </c>
      <c r="C71" s="131">
        <v>3.32</v>
      </c>
      <c r="D71" s="131">
        <v>0.14000000000000001</v>
      </c>
      <c r="E71" s="131">
        <v>3.6</v>
      </c>
      <c r="F71" s="131">
        <v>0.34</v>
      </c>
      <c r="G71" s="131">
        <v>38.21</v>
      </c>
      <c r="H71" s="131">
        <f t="shared" si="15"/>
        <v>30.81</v>
      </c>
      <c r="I71" s="132">
        <v>0.33100000000000002</v>
      </c>
      <c r="J71" s="133">
        <v>4.1100000000000003</v>
      </c>
      <c r="K71" s="133">
        <v>1.08</v>
      </c>
      <c r="L71" s="134">
        <v>1.7</v>
      </c>
      <c r="M71" s="134">
        <v>0.4</v>
      </c>
      <c r="N71" s="142"/>
      <c r="O71" s="22"/>
      <c r="P71" s="142"/>
      <c r="Q71" s="142"/>
      <c r="R71" s="142"/>
      <c r="S71" s="142"/>
      <c r="T71" s="142"/>
      <c r="U71" s="142"/>
      <c r="V71" s="142"/>
      <c r="W71" s="142"/>
      <c r="X71" s="142"/>
      <c r="Y71" s="142"/>
      <c r="Z71" s="142"/>
      <c r="AA71" s="142"/>
      <c r="AB71" s="178">
        <v>1968</v>
      </c>
      <c r="AC71" s="131">
        <v>2.82</v>
      </c>
      <c r="AD71" s="131">
        <v>0.24</v>
      </c>
      <c r="AE71" s="131">
        <v>5.89</v>
      </c>
      <c r="AF71" s="131">
        <v>0.61</v>
      </c>
      <c r="AG71" s="131">
        <v>37.18</v>
      </c>
      <c r="AH71" s="131">
        <f t="shared" si="16"/>
        <v>27.619999999999997</v>
      </c>
      <c r="AI71" s="132">
        <v>0.26900000000000002</v>
      </c>
      <c r="AJ71" s="133">
        <v>3.42</v>
      </c>
      <c r="AK71" s="133">
        <v>2.09</v>
      </c>
      <c r="AL71" s="134">
        <v>1.3</v>
      </c>
      <c r="AM71" s="134">
        <v>0.4</v>
      </c>
      <c r="AN71" s="142"/>
      <c r="AO71" s="513" t="s">
        <v>139</v>
      </c>
      <c r="AP71" s="513"/>
      <c r="AQ71" s="513"/>
      <c r="AR71" s="513"/>
      <c r="AS71" s="513"/>
      <c r="AT71" s="513"/>
      <c r="AU71" s="513"/>
      <c r="AV71" s="513"/>
      <c r="AW71" s="513"/>
      <c r="AX71" s="513"/>
      <c r="AY71" s="513"/>
      <c r="AZ71" s="513"/>
      <c r="BA71" s="142"/>
      <c r="BB71" s="198">
        <v>2021</v>
      </c>
      <c r="BC71" s="131">
        <v>3.25</v>
      </c>
      <c r="BD71" s="131">
        <v>0.43</v>
      </c>
      <c r="BE71" s="131">
        <v>8.68</v>
      </c>
      <c r="BF71" s="131">
        <v>1.22</v>
      </c>
      <c r="BG71" s="131">
        <v>37.43</v>
      </c>
      <c r="BH71" s="131">
        <f t="shared" si="17"/>
        <v>23.85</v>
      </c>
      <c r="BI71" s="132">
        <v>0.29199999999999998</v>
      </c>
      <c r="BJ71" s="133">
        <v>4.53</v>
      </c>
      <c r="BK71" s="133">
        <v>2.67</v>
      </c>
      <c r="BL71" s="134">
        <v>1.6</v>
      </c>
      <c r="BM71" s="134">
        <v>0.3</v>
      </c>
      <c r="BN71" s="142"/>
      <c r="BO71" s="142"/>
      <c r="BP71" s="142"/>
      <c r="BQ71" s="142"/>
      <c r="BR71" s="142"/>
      <c r="BS71" s="142"/>
      <c r="BT71" s="142"/>
      <c r="BU71" s="142"/>
      <c r="BV71" s="142"/>
      <c r="BW71" s="142"/>
      <c r="BX71" s="142"/>
      <c r="BY71" s="142"/>
      <c r="BZ71" s="142"/>
      <c r="CA71" s="142"/>
      <c r="CB71" s="142"/>
      <c r="CC71" s="142"/>
      <c r="CD71" s="142"/>
      <c r="CE71" s="142"/>
      <c r="CF71" s="142"/>
      <c r="CG71" s="142"/>
      <c r="CH71" s="142"/>
      <c r="CI71" s="142"/>
      <c r="CJ71" s="142"/>
      <c r="CK71" s="142"/>
      <c r="CL71" s="142"/>
      <c r="CM71" s="142"/>
      <c r="CN71" s="142"/>
    </row>
    <row r="72" spans="1:92" x14ac:dyDescent="0.25">
      <c r="A72" s="142"/>
      <c r="B72" s="178">
        <v>1944</v>
      </c>
      <c r="C72" s="131">
        <v>3.12</v>
      </c>
      <c r="D72" s="131">
        <v>0.14000000000000001</v>
      </c>
      <c r="E72" s="131">
        <v>3.36</v>
      </c>
      <c r="F72" s="131">
        <v>0.36</v>
      </c>
      <c r="G72" s="131">
        <v>33.64</v>
      </c>
      <c r="H72" s="131">
        <f t="shared" si="15"/>
        <v>26.66</v>
      </c>
      <c r="I72" s="132">
        <v>0.27800000000000002</v>
      </c>
      <c r="J72" s="133">
        <v>4.2300000000000004</v>
      </c>
      <c r="K72" s="133">
        <v>1.08</v>
      </c>
      <c r="L72" s="134">
        <v>1.5</v>
      </c>
      <c r="M72" s="134">
        <v>0.7</v>
      </c>
      <c r="N72" s="142"/>
      <c r="O72" s="22"/>
      <c r="P72" s="142"/>
      <c r="Q72" s="142"/>
      <c r="R72" s="142"/>
      <c r="S72" s="142"/>
      <c r="T72" s="142"/>
      <c r="U72" s="142"/>
      <c r="V72" s="142"/>
      <c r="W72" s="142"/>
      <c r="X72" s="142"/>
      <c r="Y72" s="142"/>
      <c r="Z72" s="142"/>
      <c r="AA72" s="142"/>
      <c r="AB72" s="178">
        <v>1969</v>
      </c>
      <c r="AC72" s="131">
        <v>3.45</v>
      </c>
      <c r="AD72" s="131">
        <v>0.23</v>
      </c>
      <c r="AE72" s="131">
        <v>5.77</v>
      </c>
      <c r="AF72" s="131">
        <v>0.8</v>
      </c>
      <c r="AG72" s="131">
        <v>38.08</v>
      </c>
      <c r="AH72" s="131">
        <f t="shared" si="16"/>
        <v>27.83</v>
      </c>
      <c r="AI72" s="132">
        <v>0.27600000000000002</v>
      </c>
      <c r="AJ72" s="133">
        <v>4.07</v>
      </c>
      <c r="AK72" s="133">
        <v>1.67</v>
      </c>
      <c r="AL72" s="134">
        <v>2</v>
      </c>
      <c r="AM72" s="134">
        <v>0.5</v>
      </c>
      <c r="AN72" s="142"/>
      <c r="AO72" s="513" t="s">
        <v>140</v>
      </c>
      <c r="AP72" s="513"/>
      <c r="AQ72" s="513"/>
      <c r="AR72" s="513"/>
      <c r="AS72" s="513"/>
      <c r="AT72" s="513"/>
      <c r="AU72" s="513"/>
      <c r="AV72" s="513"/>
      <c r="AW72" s="513"/>
      <c r="AX72" s="513"/>
      <c r="AY72" s="513"/>
      <c r="AZ72" s="513"/>
      <c r="BA72" s="142"/>
      <c r="BB72" s="148"/>
      <c r="BC72" s="149"/>
      <c r="BD72" s="149"/>
      <c r="BE72" s="149"/>
      <c r="BF72" s="149"/>
      <c r="BG72" s="149"/>
      <c r="BH72" s="149"/>
      <c r="BI72" s="150"/>
      <c r="BJ72" s="149"/>
      <c r="BK72" s="149"/>
      <c r="BL72" s="151"/>
      <c r="BM72" s="151"/>
      <c r="BN72" s="142"/>
      <c r="BO72" s="142"/>
      <c r="BP72" s="142"/>
      <c r="BQ72" s="142"/>
      <c r="BR72" s="142"/>
      <c r="BS72" s="142"/>
      <c r="BT72" s="142"/>
      <c r="BU72" s="142"/>
      <c r="BV72" s="142"/>
      <c r="BW72" s="142"/>
      <c r="BX72" s="142"/>
      <c r="BY72" s="142"/>
      <c r="BZ72" s="142"/>
      <c r="CA72" s="142"/>
      <c r="CB72" s="142"/>
      <c r="CC72" s="142"/>
      <c r="CD72" s="142"/>
      <c r="CE72" s="142"/>
      <c r="CF72" s="142"/>
      <c r="CG72" s="142"/>
      <c r="CH72" s="142"/>
      <c r="CI72" s="142"/>
      <c r="CJ72" s="142"/>
      <c r="CK72" s="142"/>
      <c r="CL72" s="142"/>
      <c r="CM72" s="142"/>
      <c r="CN72" s="142"/>
    </row>
    <row r="73" spans="1:92" x14ac:dyDescent="0.25">
      <c r="A73" s="142"/>
      <c r="B73" s="178">
        <v>1945</v>
      </c>
      <c r="C73" s="131">
        <v>3.31</v>
      </c>
      <c r="D73" s="131">
        <v>0.15</v>
      </c>
      <c r="E73" s="131">
        <v>3.48</v>
      </c>
      <c r="F73" s="131">
        <v>0.39</v>
      </c>
      <c r="G73" s="131">
        <v>38.4</v>
      </c>
      <c r="H73" s="131">
        <f t="shared" si="15"/>
        <v>31.069999999999997</v>
      </c>
      <c r="I73" s="132">
        <v>0.32400000000000001</v>
      </c>
      <c r="J73" s="133">
        <v>4.28</v>
      </c>
      <c r="K73" s="133">
        <v>1.05</v>
      </c>
      <c r="L73" s="134">
        <v>1.9</v>
      </c>
      <c r="M73" s="134">
        <v>0.7</v>
      </c>
      <c r="N73" s="142"/>
      <c r="O73" s="22"/>
      <c r="P73" s="142"/>
      <c r="Q73" s="142"/>
      <c r="R73" s="142"/>
      <c r="S73" s="142"/>
      <c r="T73" s="142"/>
      <c r="U73" s="142"/>
      <c r="V73" s="142"/>
      <c r="W73" s="142"/>
      <c r="X73" s="142"/>
      <c r="Y73" s="142"/>
      <c r="Z73" s="142"/>
      <c r="AA73" s="142"/>
      <c r="AB73" s="178">
        <v>1970</v>
      </c>
      <c r="AC73" s="131">
        <v>3.53</v>
      </c>
      <c r="AD73" s="131">
        <v>0.21</v>
      </c>
      <c r="AE73" s="131">
        <v>5.75</v>
      </c>
      <c r="AF73" s="131">
        <v>0.88</v>
      </c>
      <c r="AG73" s="131">
        <v>38.409999999999997</v>
      </c>
      <c r="AH73" s="131">
        <f t="shared" si="16"/>
        <v>28.039999999999996</v>
      </c>
      <c r="AI73" s="132">
        <v>0.28100000000000003</v>
      </c>
      <c r="AJ73" s="133">
        <v>4.34</v>
      </c>
      <c r="AK73" s="133">
        <v>1.63</v>
      </c>
      <c r="AL73" s="134">
        <v>1.4</v>
      </c>
      <c r="AM73" s="134">
        <v>0.3</v>
      </c>
      <c r="AN73" s="142"/>
      <c r="AO73" s="513" t="s">
        <v>141</v>
      </c>
      <c r="AP73" s="513"/>
      <c r="AQ73" s="513"/>
      <c r="AR73" s="513"/>
      <c r="AS73" s="513"/>
      <c r="AT73" s="513"/>
      <c r="AU73" s="513"/>
      <c r="AV73" s="513"/>
      <c r="AW73" s="513"/>
      <c r="AX73" s="513"/>
      <c r="AY73" s="513"/>
      <c r="AZ73" s="513"/>
      <c r="BA73" s="142"/>
      <c r="BB73" s="199" t="s">
        <v>82</v>
      </c>
      <c r="BC73" s="139">
        <f t="shared" ref="BC73:BK73" si="18">AVERAGE(BC4:BC71)</f>
        <v>3.277058823529412</v>
      </c>
      <c r="BD73" s="139">
        <f t="shared" si="18"/>
        <v>0.2619117647058824</v>
      </c>
      <c r="BE73" s="139">
        <f t="shared" si="18"/>
        <v>6.0651470588235323</v>
      </c>
      <c r="BF73" s="139">
        <f t="shared" si="18"/>
        <v>0.91897058823529409</v>
      </c>
      <c r="BG73" s="139">
        <f t="shared" si="18"/>
        <v>38.237941176470585</v>
      </c>
      <c r="BH73" s="139">
        <f t="shared" si="18"/>
        <v>27.714852941176471</v>
      </c>
      <c r="BI73" s="140">
        <f t="shared" si="18"/>
        <v>0.28742647058823539</v>
      </c>
      <c r="BJ73" s="141">
        <f t="shared" si="18"/>
        <v>4.3908823529411753</v>
      </c>
      <c r="BK73" s="141">
        <f t="shared" si="18"/>
        <v>1.8617647058823525</v>
      </c>
      <c r="BL73" s="141">
        <f>AVERAGE(BL2:BL71)</f>
        <v>1.736764705882353</v>
      </c>
      <c r="BM73" s="141">
        <f>AVERAGE(BM2:BM71)</f>
        <v>0.41911764705882326</v>
      </c>
      <c r="BN73" s="142"/>
      <c r="BO73" s="142"/>
      <c r="BP73" s="142"/>
      <c r="BQ73" s="142"/>
      <c r="BR73" s="142"/>
      <c r="BS73" s="142"/>
      <c r="BT73" s="142"/>
      <c r="BU73" s="142"/>
      <c r="BV73" s="142"/>
      <c r="BW73" s="142"/>
      <c r="BX73" s="142"/>
      <c r="BY73" s="142"/>
      <c r="BZ73" s="142"/>
      <c r="CA73" s="142"/>
      <c r="CB73" s="142"/>
      <c r="CC73" s="142"/>
      <c r="CD73" s="142"/>
      <c r="CE73" s="142"/>
      <c r="CF73" s="142"/>
      <c r="CG73" s="142"/>
      <c r="CH73" s="142"/>
      <c r="CI73" s="142"/>
      <c r="CJ73" s="142"/>
      <c r="CK73" s="142"/>
      <c r="CL73" s="142"/>
      <c r="CM73" s="142"/>
      <c r="CN73" s="142"/>
    </row>
    <row r="74" spans="1:92" x14ac:dyDescent="0.25">
      <c r="A74" s="142"/>
      <c r="B74" s="178">
        <v>1946</v>
      </c>
      <c r="C74" s="131">
        <v>3.46</v>
      </c>
      <c r="D74" s="131">
        <v>0.13</v>
      </c>
      <c r="E74" s="131">
        <v>3.98</v>
      </c>
      <c r="F74" s="131">
        <v>0.42</v>
      </c>
      <c r="G74" s="131">
        <v>32.56</v>
      </c>
      <c r="H74" s="131">
        <f t="shared" si="15"/>
        <v>24.57</v>
      </c>
      <c r="I74" s="132">
        <v>0.27700000000000002</v>
      </c>
      <c r="J74" s="133">
        <v>4.17</v>
      </c>
      <c r="K74" s="133">
        <v>1.1499999999999999</v>
      </c>
      <c r="L74" s="134">
        <v>1.7</v>
      </c>
      <c r="M74" s="134">
        <v>0.6</v>
      </c>
      <c r="N74" s="142"/>
      <c r="O74" s="22"/>
      <c r="P74" s="142"/>
      <c r="Q74" s="142"/>
      <c r="R74" s="142"/>
      <c r="S74" s="142"/>
      <c r="T74" s="142"/>
      <c r="U74" s="142"/>
      <c r="V74" s="142"/>
      <c r="W74" s="142"/>
      <c r="X74" s="142"/>
      <c r="Y74" s="142"/>
      <c r="Z74" s="142"/>
      <c r="AA74" s="142"/>
      <c r="AB74" s="178">
        <v>1971</v>
      </c>
      <c r="AC74" s="131">
        <v>3.23</v>
      </c>
      <c r="AD74" s="131">
        <v>0.21</v>
      </c>
      <c r="AE74" s="131">
        <v>5.41</v>
      </c>
      <c r="AF74" s="131">
        <v>0.74</v>
      </c>
      <c r="AG74" s="131">
        <v>37.85</v>
      </c>
      <c r="AH74" s="131">
        <f t="shared" si="16"/>
        <v>28.260000000000005</v>
      </c>
      <c r="AI74" s="132">
        <v>0.27600000000000002</v>
      </c>
      <c r="AJ74" s="133">
        <v>3.89</v>
      </c>
      <c r="AK74" s="133">
        <v>1.67</v>
      </c>
      <c r="AL74" s="134">
        <v>1.9</v>
      </c>
      <c r="AM74" s="134">
        <v>0.5</v>
      </c>
      <c r="AN74" s="142"/>
      <c r="AO74" s="513" t="s">
        <v>142</v>
      </c>
      <c r="AP74" s="513"/>
      <c r="AQ74" s="513"/>
      <c r="AR74" s="513"/>
      <c r="AS74" s="513"/>
      <c r="AT74" s="513"/>
      <c r="AU74" s="513"/>
      <c r="AV74" s="513"/>
      <c r="AW74" s="513"/>
      <c r="AX74" s="513"/>
      <c r="AY74" s="513"/>
      <c r="AZ74" s="513"/>
      <c r="BA74" s="142"/>
      <c r="BB74" s="199" t="s">
        <v>127</v>
      </c>
      <c r="BC74" s="139">
        <v>2.88</v>
      </c>
      <c r="BD74" s="139">
        <v>0.15</v>
      </c>
      <c r="BE74" s="139">
        <v>3.61</v>
      </c>
      <c r="BF74" s="139">
        <v>0.57999999999999996</v>
      </c>
      <c r="BG74" s="139">
        <v>37.03</v>
      </c>
      <c r="BH74" s="139">
        <v>23.22</v>
      </c>
      <c r="BI74" s="140">
        <v>0.26900000000000002</v>
      </c>
      <c r="BJ74" s="141">
        <v>3.42</v>
      </c>
      <c r="BK74" s="141">
        <v>0.89</v>
      </c>
      <c r="BL74" s="141">
        <v>1.2</v>
      </c>
      <c r="BM74" s="141">
        <v>0.2</v>
      </c>
      <c r="BN74" s="142"/>
      <c r="BO74" s="142"/>
      <c r="BP74" s="142"/>
      <c r="BQ74" s="142"/>
      <c r="BR74" s="142"/>
      <c r="BS74" s="142"/>
      <c r="BT74" s="142"/>
      <c r="BU74" s="142"/>
      <c r="BV74" s="142"/>
      <c r="BW74" s="142"/>
      <c r="BX74" s="142"/>
      <c r="BY74" s="142"/>
      <c r="BZ74" s="142"/>
      <c r="CA74" s="142"/>
      <c r="CB74" s="142"/>
      <c r="CC74" s="142"/>
      <c r="CD74" s="142"/>
      <c r="CE74" s="142"/>
      <c r="CF74" s="142"/>
      <c r="CG74" s="142"/>
      <c r="CH74" s="142"/>
      <c r="CI74" s="142"/>
      <c r="CJ74" s="142"/>
      <c r="CK74" s="142"/>
      <c r="CL74" s="142"/>
      <c r="CM74" s="142"/>
      <c r="CN74" s="142"/>
    </row>
    <row r="75" spans="1:92" x14ac:dyDescent="0.25">
      <c r="A75" s="142"/>
      <c r="B75" s="178">
        <v>1947</v>
      </c>
      <c r="C75" s="131">
        <v>3.64</v>
      </c>
      <c r="D75" s="131">
        <v>0.15</v>
      </c>
      <c r="E75" s="131">
        <v>3.84</v>
      </c>
      <c r="F75" s="131">
        <v>0.57999999999999996</v>
      </c>
      <c r="G75" s="131">
        <v>38.119999999999997</v>
      </c>
      <c r="H75" s="131">
        <f t="shared" si="15"/>
        <v>29.91</v>
      </c>
      <c r="I75" s="132">
        <v>0.32900000000000001</v>
      </c>
      <c r="J75" s="133">
        <v>4.47</v>
      </c>
      <c r="K75" s="133">
        <v>1.06</v>
      </c>
      <c r="L75" s="134">
        <v>2.2000000000000002</v>
      </c>
      <c r="M75" s="134">
        <v>0.3</v>
      </c>
      <c r="N75" s="142"/>
      <c r="O75" s="22"/>
      <c r="P75" s="142"/>
      <c r="Q75" s="142"/>
      <c r="R75" s="142"/>
      <c r="S75" s="142"/>
      <c r="T75" s="142"/>
      <c r="U75" s="142"/>
      <c r="V75" s="142"/>
      <c r="W75" s="142"/>
      <c r="X75" s="142"/>
      <c r="Y75" s="142"/>
      <c r="Z75" s="142"/>
      <c r="AA75" s="142"/>
      <c r="AB75" s="178">
        <v>1972</v>
      </c>
      <c r="AC75" s="131">
        <v>3.15</v>
      </c>
      <c r="AD75" s="131">
        <v>0.2</v>
      </c>
      <c r="AE75" s="131">
        <v>5.57</v>
      </c>
      <c r="AF75" s="131">
        <v>0.68</v>
      </c>
      <c r="AG75" s="131">
        <v>37.64</v>
      </c>
      <c r="AH75" s="131">
        <f t="shared" si="16"/>
        <v>28.04</v>
      </c>
      <c r="AI75" s="132">
        <v>0.27200000000000002</v>
      </c>
      <c r="AJ75" s="133">
        <v>3.69</v>
      </c>
      <c r="AK75" s="133">
        <v>1.77</v>
      </c>
      <c r="AL75" s="134">
        <v>1.7</v>
      </c>
      <c r="AM75" s="134">
        <v>0.4</v>
      </c>
      <c r="AN75" s="142"/>
      <c r="AO75" s="513" t="s">
        <v>143</v>
      </c>
      <c r="AP75" s="513"/>
      <c r="AQ75" s="513"/>
      <c r="AR75" s="513"/>
      <c r="AS75" s="513"/>
      <c r="AT75" s="513"/>
      <c r="AU75" s="513"/>
      <c r="AV75" s="513"/>
      <c r="AW75" s="513"/>
      <c r="AX75" s="513"/>
      <c r="AY75" s="513"/>
      <c r="AZ75" s="513"/>
      <c r="BA75" s="142"/>
      <c r="BB75" s="199" t="s">
        <v>128</v>
      </c>
      <c r="BC75" s="139">
        <v>4.04</v>
      </c>
      <c r="BD75" s="139">
        <v>0.46</v>
      </c>
      <c r="BE75" s="139">
        <v>8.81</v>
      </c>
      <c r="BF75" s="139">
        <v>1.39</v>
      </c>
      <c r="BG75" s="139">
        <v>39.159999999999997</v>
      </c>
      <c r="BH75" s="139">
        <v>30.3</v>
      </c>
      <c r="BI75" s="140">
        <v>0.30199999999999999</v>
      </c>
      <c r="BJ75" s="141">
        <v>5.14</v>
      </c>
      <c r="BK75" s="141">
        <v>2.69</v>
      </c>
      <c r="BL75" s="141">
        <v>3.5</v>
      </c>
      <c r="BM75" s="141">
        <v>0.7</v>
      </c>
      <c r="BN75" s="142"/>
      <c r="BO75" s="142"/>
      <c r="BP75" s="142"/>
      <c r="BQ75" s="142"/>
      <c r="BR75" s="142"/>
      <c r="BS75" s="142"/>
      <c r="BT75" s="142"/>
      <c r="BU75" s="142"/>
      <c r="BV75" s="142"/>
      <c r="BW75" s="142"/>
      <c r="BX75" s="142"/>
      <c r="BY75" s="142"/>
      <c r="BZ75" s="142"/>
      <c r="CA75" s="142"/>
      <c r="CB75" s="142"/>
      <c r="CC75" s="142"/>
      <c r="CD75" s="142"/>
      <c r="CE75" s="142"/>
      <c r="CF75" s="142"/>
      <c r="CG75" s="142"/>
      <c r="CH75" s="142"/>
      <c r="CI75" s="142"/>
      <c r="CJ75" s="142"/>
      <c r="CK75" s="142"/>
      <c r="CL75" s="142"/>
      <c r="CM75" s="142"/>
      <c r="CN75" s="142"/>
    </row>
    <row r="76" spans="1:92" x14ac:dyDescent="0.25">
      <c r="A76" s="142"/>
      <c r="B76" s="178">
        <v>1948</v>
      </c>
      <c r="C76" s="131">
        <v>3.8</v>
      </c>
      <c r="D76" s="131">
        <v>0.15</v>
      </c>
      <c r="E76" s="131">
        <v>3.84</v>
      </c>
      <c r="F76" s="131">
        <v>0.57999999999999996</v>
      </c>
      <c r="G76" s="131">
        <v>38.44</v>
      </c>
      <c r="H76" s="131">
        <f t="shared" si="15"/>
        <v>30.070000000000004</v>
      </c>
      <c r="I76" s="132">
        <v>0.32700000000000001</v>
      </c>
      <c r="J76" s="133">
        <v>4.62</v>
      </c>
      <c r="K76" s="133">
        <v>1.01</v>
      </c>
      <c r="L76" s="134">
        <v>2.2999999999999998</v>
      </c>
      <c r="M76" s="134">
        <v>0.6</v>
      </c>
      <c r="N76" s="142"/>
      <c r="O76" s="513" t="s">
        <v>144</v>
      </c>
      <c r="P76" s="513"/>
      <c r="Q76" s="513"/>
      <c r="R76" s="513"/>
      <c r="S76" s="513"/>
      <c r="T76" s="513"/>
      <c r="U76" s="513"/>
      <c r="V76" s="513"/>
      <c r="W76" s="513"/>
      <c r="X76" s="513"/>
      <c r="Y76" s="513"/>
      <c r="Z76" s="513"/>
      <c r="AA76" s="142"/>
      <c r="AB76" s="178">
        <v>1973</v>
      </c>
      <c r="AC76" s="131">
        <v>3.37</v>
      </c>
      <c r="AD76" s="131">
        <v>0.19</v>
      </c>
      <c r="AE76" s="131">
        <v>5.24</v>
      </c>
      <c r="AF76" s="131">
        <v>0.8</v>
      </c>
      <c r="AG76" s="131">
        <v>38.29</v>
      </c>
      <c r="AH76" s="131">
        <f t="shared" si="16"/>
        <v>28.69</v>
      </c>
      <c r="AI76" s="132">
        <v>0.28100000000000003</v>
      </c>
      <c r="AJ76" s="133">
        <v>4.21</v>
      </c>
      <c r="AK76" s="133">
        <v>1.55</v>
      </c>
      <c r="AL76" s="134">
        <v>1.5</v>
      </c>
      <c r="AM76" s="134">
        <v>0.3</v>
      </c>
      <c r="AN76" s="142"/>
      <c r="AO76" s="142"/>
      <c r="AP76" s="142"/>
      <c r="AQ76" s="142"/>
      <c r="AR76" s="142"/>
      <c r="AS76" s="142"/>
      <c r="AT76" s="142"/>
      <c r="AU76" s="142"/>
      <c r="AV76" s="142"/>
      <c r="AW76" s="142"/>
      <c r="AX76" s="142"/>
      <c r="AY76" s="142"/>
      <c r="AZ76" s="142"/>
      <c r="BA76" s="142"/>
      <c r="BB76" s="200" t="s">
        <v>129</v>
      </c>
      <c r="BC76" s="187">
        <f t="shared" ref="BC76:BK76" si="19">STDEV(BC4:BC71)</f>
        <v>0.19878781024769315</v>
      </c>
      <c r="BD76" s="187">
        <f t="shared" si="19"/>
        <v>8.0766058944561125E-2</v>
      </c>
      <c r="BE76" s="187">
        <f t="shared" si="19"/>
        <v>1.1079690882145374</v>
      </c>
      <c r="BF76" s="187">
        <f t="shared" si="19"/>
        <v>0.17246362113377386</v>
      </c>
      <c r="BG76" s="187">
        <f t="shared" si="19"/>
        <v>0.41800006721248256</v>
      </c>
      <c r="BH76" s="187">
        <f t="shared" si="19"/>
        <v>1.3581412810326294</v>
      </c>
      <c r="BI76" s="187">
        <f t="shared" si="19"/>
        <v>9.8758202779972108E-3</v>
      </c>
      <c r="BJ76" s="188">
        <f t="shared" si="19"/>
        <v>0.33871898842073955</v>
      </c>
      <c r="BK76" s="188">
        <f t="shared" si="19"/>
        <v>0.38140330507717585</v>
      </c>
      <c r="BL76" s="188">
        <f>STDEV(BL2:BL71)</f>
        <v>0.28279226686459835</v>
      </c>
      <c r="BM76" s="188">
        <f>STDEV(BM2:BM71)</f>
        <v>9.0202678818442322E-2</v>
      </c>
      <c r="BN76" s="142"/>
      <c r="BO76" s="142"/>
      <c r="BP76" s="142"/>
      <c r="BQ76" s="142"/>
      <c r="BR76" s="142"/>
      <c r="BS76" s="142"/>
      <c r="BT76" s="142"/>
      <c r="BU76" s="142"/>
      <c r="BV76" s="142"/>
      <c r="BW76" s="142"/>
      <c r="BX76" s="142"/>
      <c r="BY76" s="142"/>
      <c r="BZ76" s="142"/>
      <c r="CA76" s="142"/>
      <c r="CB76" s="513" t="s">
        <v>145</v>
      </c>
      <c r="CC76" s="513"/>
      <c r="CD76" s="513"/>
      <c r="CE76" s="513"/>
      <c r="CF76" s="513"/>
      <c r="CG76" s="513"/>
      <c r="CH76" s="513"/>
      <c r="CI76" s="513"/>
      <c r="CJ76" s="513"/>
      <c r="CK76" s="513"/>
      <c r="CL76" s="513"/>
      <c r="CM76" s="513"/>
      <c r="CN76" s="142"/>
    </row>
    <row r="77" spans="1:92" x14ac:dyDescent="0.25">
      <c r="A77" s="142"/>
      <c r="B77" s="178">
        <v>1949</v>
      </c>
      <c r="C77" s="131">
        <v>4.04</v>
      </c>
      <c r="D77" s="131">
        <v>0.15</v>
      </c>
      <c r="E77" s="131">
        <v>3.61</v>
      </c>
      <c r="F77" s="131">
        <v>0.69</v>
      </c>
      <c r="G77" s="131">
        <v>38.65</v>
      </c>
      <c r="H77" s="131">
        <f t="shared" si="15"/>
        <v>30.16</v>
      </c>
      <c r="I77" s="132">
        <v>0.27700000000000002</v>
      </c>
      <c r="J77" s="133">
        <v>4.6100000000000003</v>
      </c>
      <c r="K77" s="133">
        <v>0.89</v>
      </c>
      <c r="L77" s="134">
        <v>2</v>
      </c>
      <c r="M77" s="134">
        <v>0.5</v>
      </c>
      <c r="N77" s="142"/>
      <c r="O77" s="513" t="s">
        <v>146</v>
      </c>
      <c r="P77" s="513"/>
      <c r="Q77" s="513"/>
      <c r="R77" s="513"/>
      <c r="S77" s="513"/>
      <c r="T77" s="513"/>
      <c r="U77" s="513"/>
      <c r="V77" s="513"/>
      <c r="W77" s="513"/>
      <c r="X77" s="513"/>
      <c r="Y77" s="513"/>
      <c r="Z77" s="513"/>
      <c r="AA77" s="142"/>
      <c r="AB77" s="178">
        <v>1974</v>
      </c>
      <c r="AC77" s="131">
        <v>3.33</v>
      </c>
      <c r="AD77" s="131">
        <v>0.2</v>
      </c>
      <c r="AE77" s="131">
        <v>5.01</v>
      </c>
      <c r="AF77" s="131">
        <v>0.68</v>
      </c>
      <c r="AG77" s="131">
        <v>38.270000000000003</v>
      </c>
      <c r="AH77" s="131">
        <f t="shared" si="16"/>
        <v>29.050000000000004</v>
      </c>
      <c r="AI77" s="132">
        <v>0.28199999999999997</v>
      </c>
      <c r="AJ77" s="133">
        <v>4.12</v>
      </c>
      <c r="AK77" s="133">
        <v>1.5</v>
      </c>
      <c r="AL77" s="134">
        <v>1.6</v>
      </c>
      <c r="AM77" s="134">
        <v>0.5</v>
      </c>
      <c r="AN77" s="142"/>
      <c r="AO77" s="142"/>
      <c r="AP77" s="142"/>
      <c r="AQ77" s="142"/>
      <c r="AR77" s="142"/>
      <c r="AS77" s="142"/>
      <c r="AT77" s="142"/>
      <c r="AU77" s="142"/>
      <c r="AV77" s="142"/>
      <c r="AW77" s="142"/>
      <c r="AX77" s="142"/>
      <c r="AY77" s="142"/>
      <c r="AZ77" s="142"/>
      <c r="BA77" s="142"/>
      <c r="BB77" s="201" t="s">
        <v>130</v>
      </c>
      <c r="BC77" s="150"/>
      <c r="BD77" s="150"/>
      <c r="BE77" s="150"/>
      <c r="BF77" s="150"/>
      <c r="BG77" s="150"/>
      <c r="BH77" s="150"/>
      <c r="BI77" s="150"/>
      <c r="BJ77" s="150"/>
      <c r="BK77" s="196">
        <f>CORREL(BJ2:BJ71,BK2:BK71)</f>
        <v>0.10290341451308822</v>
      </c>
      <c r="BL77" s="196">
        <f>CORREL(BJ2:BJ71,BL2:BL71)</f>
        <v>0.30428082325802563</v>
      </c>
      <c r="BM77" s="195">
        <f>CORREL(BJ2:BJ71,BM2:BM71)</f>
        <v>-8.8979176345459501E-2</v>
      </c>
      <c r="BN77" s="142"/>
      <c r="BO77" s="142"/>
      <c r="BP77" s="142"/>
      <c r="BQ77" s="142"/>
      <c r="BR77" s="142"/>
      <c r="BS77" s="142"/>
      <c r="BT77" s="142"/>
      <c r="BU77" s="142"/>
      <c r="BV77" s="142"/>
      <c r="BW77" s="142"/>
      <c r="BX77" s="142"/>
      <c r="BY77" s="142"/>
      <c r="BZ77" s="142"/>
      <c r="CA77" s="142"/>
      <c r="CB77" s="513" t="s">
        <v>147</v>
      </c>
      <c r="CC77" s="513"/>
      <c r="CD77" s="513"/>
      <c r="CE77" s="513"/>
      <c r="CF77" s="513"/>
      <c r="CG77" s="513"/>
      <c r="CH77" s="513"/>
      <c r="CI77" s="513"/>
      <c r="CJ77" s="513"/>
      <c r="CK77" s="513"/>
      <c r="CL77" s="513"/>
      <c r="CM77" s="513"/>
      <c r="CN77" s="142"/>
    </row>
    <row r="78" spans="1:92" x14ac:dyDescent="0.25">
      <c r="A78" s="142"/>
      <c r="B78" s="178">
        <v>1950</v>
      </c>
      <c r="C78" s="131">
        <v>4.0199999999999996</v>
      </c>
      <c r="D78" s="131">
        <v>0.18</v>
      </c>
      <c r="E78" s="131">
        <v>3.86</v>
      </c>
      <c r="F78" s="131">
        <v>0.84</v>
      </c>
      <c r="G78" s="131">
        <v>38.92</v>
      </c>
      <c r="H78" s="131">
        <f t="shared" si="15"/>
        <v>30.020000000000007</v>
      </c>
      <c r="I78" s="132">
        <v>0.28000000000000003</v>
      </c>
      <c r="J78" s="133">
        <v>4.8499999999999996</v>
      </c>
      <c r="K78" s="133">
        <v>0.96</v>
      </c>
      <c r="L78" s="134">
        <v>2.7</v>
      </c>
      <c r="M78" s="134">
        <v>0.6</v>
      </c>
      <c r="N78" s="142"/>
      <c r="O78" s="22"/>
      <c r="P78" s="142"/>
      <c r="Q78" s="142"/>
      <c r="R78" s="142"/>
      <c r="S78" s="142"/>
      <c r="T78" s="142"/>
      <c r="U78" s="142"/>
      <c r="V78" s="142"/>
      <c r="W78" s="142"/>
      <c r="X78" s="142"/>
      <c r="Y78" s="142"/>
      <c r="Z78" s="142"/>
      <c r="AA78" s="142"/>
      <c r="AB78" s="178">
        <v>1975</v>
      </c>
      <c r="AC78" s="131">
        <v>3.46</v>
      </c>
      <c r="AD78" s="131">
        <v>0.2</v>
      </c>
      <c r="AE78" s="131">
        <v>4.9800000000000004</v>
      </c>
      <c r="AF78" s="131">
        <v>0.7</v>
      </c>
      <c r="AG78" s="131">
        <v>38.42</v>
      </c>
      <c r="AH78" s="131">
        <f t="shared" si="16"/>
        <v>29.08</v>
      </c>
      <c r="AI78" s="132">
        <v>0.28199999999999997</v>
      </c>
      <c r="AJ78" s="133">
        <v>4.21</v>
      </c>
      <c r="AK78" s="133">
        <v>1.44</v>
      </c>
      <c r="AL78" s="134">
        <v>1.8</v>
      </c>
      <c r="AM78" s="134">
        <v>0.5</v>
      </c>
      <c r="AN78" s="142"/>
      <c r="AO78" s="142"/>
      <c r="AP78" s="142"/>
      <c r="AQ78" s="142"/>
      <c r="AR78" s="142"/>
      <c r="AS78" s="142"/>
      <c r="AT78" s="142"/>
      <c r="AU78" s="142"/>
      <c r="AV78" s="142"/>
      <c r="AW78" s="142"/>
      <c r="AX78" s="142"/>
      <c r="AY78" s="142"/>
      <c r="AZ78" s="142"/>
      <c r="BA78" s="142"/>
      <c r="BB78" s="511" t="s">
        <v>131</v>
      </c>
      <c r="BC78" s="511"/>
      <c r="BD78" s="511"/>
      <c r="BE78" s="511"/>
      <c r="BF78" s="511"/>
      <c r="BG78" s="511"/>
      <c r="BH78" s="511"/>
      <c r="BI78" s="511"/>
      <c r="BJ78" s="511"/>
      <c r="BK78" s="511"/>
      <c r="BL78" s="511"/>
      <c r="BM78" s="511"/>
      <c r="BN78" s="142"/>
      <c r="BO78" s="142"/>
      <c r="BP78" s="142"/>
      <c r="BQ78" s="142"/>
      <c r="BR78" s="142"/>
      <c r="BS78" s="142"/>
      <c r="BT78" s="142"/>
      <c r="BU78" s="142"/>
      <c r="BV78" s="142"/>
      <c r="BW78" s="142"/>
      <c r="BX78" s="142"/>
      <c r="BY78" s="142"/>
      <c r="BZ78" s="142"/>
      <c r="CA78" s="142"/>
      <c r="CB78" s="142"/>
      <c r="CC78" s="142"/>
      <c r="CD78" s="142"/>
      <c r="CE78" s="142"/>
      <c r="CF78" s="142"/>
      <c r="CG78" s="142"/>
      <c r="CH78" s="142"/>
      <c r="CI78" s="142"/>
      <c r="CJ78" s="142"/>
      <c r="CK78" s="142"/>
      <c r="CL78" s="142"/>
      <c r="CM78" s="142"/>
      <c r="CN78" s="142"/>
    </row>
    <row r="79" spans="1:92" x14ac:dyDescent="0.25">
      <c r="A79" s="142"/>
      <c r="B79" s="178">
        <v>1951</v>
      </c>
      <c r="C79" s="131">
        <v>3.74</v>
      </c>
      <c r="D79" s="131">
        <v>0.18</v>
      </c>
      <c r="E79" s="131">
        <v>3.77</v>
      </c>
      <c r="F79" s="131">
        <v>0.75</v>
      </c>
      <c r="G79" s="131">
        <v>38.74</v>
      </c>
      <c r="H79" s="131">
        <f t="shared" si="15"/>
        <v>30.3</v>
      </c>
      <c r="I79" s="132">
        <v>0.27500000000000002</v>
      </c>
      <c r="J79" s="133">
        <v>4.55</v>
      </c>
      <c r="K79" s="133">
        <v>1.01</v>
      </c>
      <c r="L79" s="134">
        <v>1.8</v>
      </c>
      <c r="M79" s="134">
        <v>0.4</v>
      </c>
      <c r="N79" s="142"/>
      <c r="AA79" s="142"/>
      <c r="AB79" s="178">
        <v>1976</v>
      </c>
      <c r="AC79" s="131">
        <v>3.2</v>
      </c>
      <c r="AD79" s="131">
        <v>0.18</v>
      </c>
      <c r="AE79" s="131">
        <v>4.83</v>
      </c>
      <c r="AF79" s="131">
        <v>0.57999999999999996</v>
      </c>
      <c r="AG79" s="131">
        <v>38.06</v>
      </c>
      <c r="AH79" s="131">
        <f t="shared" si="16"/>
        <v>29.270000000000003</v>
      </c>
      <c r="AI79" s="132">
        <v>0.28100000000000003</v>
      </c>
      <c r="AJ79" s="133">
        <v>3.99</v>
      </c>
      <c r="AK79" s="133">
        <v>1.51</v>
      </c>
      <c r="AL79" s="134">
        <v>2</v>
      </c>
      <c r="AM79" s="134">
        <v>0.5</v>
      </c>
      <c r="AN79" s="142"/>
      <c r="AO79" s="142"/>
      <c r="AP79" s="142"/>
      <c r="AQ79" s="142"/>
      <c r="AR79" s="142"/>
      <c r="AS79" s="142"/>
      <c r="AT79" s="142"/>
      <c r="AU79" s="142"/>
      <c r="AV79" s="142"/>
      <c r="AW79" s="142"/>
      <c r="AX79" s="142"/>
      <c r="AY79" s="142"/>
      <c r="AZ79" s="142"/>
      <c r="BA79" s="142"/>
      <c r="BB79" s="512" t="s">
        <v>132</v>
      </c>
      <c r="BC79" s="512"/>
      <c r="BD79" s="512"/>
      <c r="BE79" s="512"/>
      <c r="BF79" s="512"/>
      <c r="BG79" s="512"/>
      <c r="BH79" s="512"/>
      <c r="BI79" s="512"/>
      <c r="BJ79" s="512"/>
      <c r="BK79" s="512"/>
      <c r="BL79" s="512"/>
      <c r="BM79" s="512"/>
      <c r="BN79" s="142"/>
      <c r="BO79" s="142"/>
      <c r="BP79" s="142"/>
      <c r="BQ79" s="142"/>
      <c r="BR79" s="142"/>
      <c r="BS79" s="142"/>
      <c r="BT79" s="142"/>
      <c r="BU79" s="142"/>
      <c r="BV79" s="142"/>
      <c r="BW79" s="142"/>
      <c r="BX79" s="142"/>
      <c r="BY79" s="142"/>
      <c r="BZ79" s="142"/>
      <c r="CA79" s="142"/>
    </row>
    <row r="80" spans="1:92" x14ac:dyDescent="0.25">
      <c r="A80" s="142"/>
      <c r="B80" s="178">
        <v>1952</v>
      </c>
      <c r="C80" s="131">
        <v>3.55</v>
      </c>
      <c r="D80" s="131">
        <v>0.19</v>
      </c>
      <c r="E80" s="131">
        <v>4.1900000000000004</v>
      </c>
      <c r="F80" s="131">
        <v>0.69</v>
      </c>
      <c r="G80" s="131">
        <v>38.26</v>
      </c>
      <c r="H80" s="131">
        <f t="shared" si="15"/>
        <v>29.64</v>
      </c>
      <c r="I80" s="132">
        <v>0.27100000000000002</v>
      </c>
      <c r="J80" s="133">
        <v>4.18</v>
      </c>
      <c r="K80" s="133">
        <v>1.18</v>
      </c>
      <c r="L80" s="134">
        <v>1.7</v>
      </c>
      <c r="M80" s="134">
        <v>0.5</v>
      </c>
      <c r="N80" s="142"/>
      <c r="AA80" s="142"/>
      <c r="AB80" s="178">
        <v>1977</v>
      </c>
      <c r="AC80" s="131">
        <v>3.27</v>
      </c>
      <c r="AD80" s="131">
        <v>0.19</v>
      </c>
      <c r="AE80" s="131">
        <v>5.16</v>
      </c>
      <c r="AF80" s="131">
        <v>0.87</v>
      </c>
      <c r="AG80" s="131">
        <v>38.409999999999997</v>
      </c>
      <c r="AH80" s="131">
        <f t="shared" si="16"/>
        <v>28.919999999999995</v>
      </c>
      <c r="AI80" s="132">
        <v>0.28699999999999998</v>
      </c>
      <c r="AJ80" s="133">
        <v>4.47</v>
      </c>
      <c r="AK80" s="133">
        <v>1.58</v>
      </c>
      <c r="AL80" s="134">
        <v>1.8</v>
      </c>
      <c r="AM80" s="134">
        <v>0.6</v>
      </c>
      <c r="AN80" s="142"/>
      <c r="AO80" s="142"/>
      <c r="AP80" s="142"/>
      <c r="AQ80" s="142"/>
      <c r="AR80" s="142"/>
      <c r="AS80" s="142"/>
      <c r="AT80" s="142"/>
      <c r="AU80" s="142"/>
      <c r="AV80" s="142"/>
      <c r="AW80" s="142"/>
      <c r="AX80" s="142"/>
      <c r="AY80" s="142"/>
      <c r="AZ80" s="142"/>
      <c r="BA80" s="142"/>
      <c r="BB80" s="513" t="s">
        <v>133</v>
      </c>
      <c r="BC80" s="513"/>
      <c r="BD80" s="513"/>
      <c r="BE80" s="513"/>
      <c r="BF80" s="513"/>
      <c r="BG80" s="513"/>
      <c r="BH80" s="513"/>
      <c r="BI80" s="513"/>
      <c r="BJ80" s="513"/>
      <c r="BK80" s="513"/>
      <c r="BL80" s="513"/>
      <c r="BM80" s="513"/>
      <c r="BN80" s="142"/>
      <c r="BO80" s="142"/>
      <c r="BP80" s="142"/>
      <c r="BQ80" s="142"/>
      <c r="BR80" s="142"/>
      <c r="BS80" s="142"/>
      <c r="BT80" s="142"/>
      <c r="BU80" s="142"/>
      <c r="BV80" s="142"/>
      <c r="BW80" s="142"/>
      <c r="BX80" s="142"/>
      <c r="BY80" s="142"/>
      <c r="BZ80" s="142"/>
      <c r="CA80" s="142"/>
    </row>
    <row r="81" spans="1:79" x14ac:dyDescent="0.25">
      <c r="A81" s="142"/>
      <c r="B81" s="178">
        <v>1953</v>
      </c>
      <c r="C81" s="131">
        <v>3.5</v>
      </c>
      <c r="D81" s="131">
        <v>0.2</v>
      </c>
      <c r="E81" s="131">
        <v>4.12</v>
      </c>
      <c r="F81" s="131">
        <v>0.84</v>
      </c>
      <c r="G81" s="131">
        <v>38.479999999999997</v>
      </c>
      <c r="H81" s="131">
        <f t="shared" si="15"/>
        <v>29.819999999999993</v>
      </c>
      <c r="I81" s="132">
        <v>0.28000000000000003</v>
      </c>
      <c r="J81" s="133">
        <v>4.6100000000000003</v>
      </c>
      <c r="K81" s="133">
        <v>1.18</v>
      </c>
      <c r="L81" s="134">
        <v>2.6</v>
      </c>
      <c r="M81" s="134">
        <v>0.5</v>
      </c>
      <c r="N81" s="142"/>
      <c r="AA81" s="142"/>
      <c r="AB81" s="178">
        <v>1978</v>
      </c>
      <c r="AC81" s="131">
        <v>3.23</v>
      </c>
      <c r="AD81" s="131">
        <v>0.18</v>
      </c>
      <c r="AE81" s="131">
        <v>4.7699999999999996</v>
      </c>
      <c r="AF81" s="131">
        <v>0.7</v>
      </c>
      <c r="AG81" s="131">
        <v>37.869999999999997</v>
      </c>
      <c r="AH81" s="131">
        <f t="shared" si="16"/>
        <v>28.990000000000002</v>
      </c>
      <c r="AI81" s="132">
        <v>0.28000000000000003</v>
      </c>
      <c r="AJ81" s="133">
        <v>4.0999999999999996</v>
      </c>
      <c r="AK81" s="133">
        <v>1.48</v>
      </c>
      <c r="AL81" s="134">
        <v>1.7</v>
      </c>
      <c r="AM81" s="134">
        <v>0.5</v>
      </c>
      <c r="AN81" s="142"/>
      <c r="AO81" s="142"/>
      <c r="AP81" s="142"/>
      <c r="AQ81" s="142"/>
      <c r="AR81" s="142"/>
      <c r="AS81" s="142"/>
      <c r="AT81" s="142"/>
      <c r="AU81" s="142"/>
      <c r="AV81" s="142"/>
      <c r="AW81" s="142"/>
      <c r="AX81" s="142"/>
      <c r="AY81" s="142"/>
      <c r="AZ81" s="142"/>
      <c r="BA81" s="142"/>
      <c r="BB81" s="513" t="s">
        <v>134</v>
      </c>
      <c r="BC81" s="513"/>
      <c r="BD81" s="513"/>
      <c r="BE81" s="513"/>
      <c r="BF81" s="513"/>
      <c r="BG81" s="513"/>
      <c r="BH81" s="513"/>
      <c r="BI81" s="513"/>
      <c r="BJ81" s="513"/>
      <c r="BK81" s="513"/>
      <c r="BL81" s="513"/>
      <c r="BM81" s="513"/>
      <c r="BN81" s="142"/>
      <c r="BO81" s="142"/>
      <c r="BP81" s="142"/>
      <c r="BQ81" s="142"/>
      <c r="BR81" s="142"/>
      <c r="BS81" s="142"/>
      <c r="BT81" s="142"/>
      <c r="BU81" s="142"/>
      <c r="BV81" s="142"/>
      <c r="BW81" s="142"/>
      <c r="BX81" s="142"/>
      <c r="BY81" s="142"/>
      <c r="BZ81" s="142"/>
      <c r="CA81" s="142"/>
    </row>
    <row r="82" spans="1:79" x14ac:dyDescent="0.25">
      <c r="A82" s="142"/>
      <c r="B82" s="178">
        <v>1954</v>
      </c>
      <c r="C82" s="131">
        <v>3.65</v>
      </c>
      <c r="D82" s="131">
        <v>0.18</v>
      </c>
      <c r="E82" s="131">
        <v>4.13</v>
      </c>
      <c r="F82" s="131">
        <v>0.78</v>
      </c>
      <c r="G82" s="131">
        <v>38.65</v>
      </c>
      <c r="H82" s="131">
        <f t="shared" si="15"/>
        <v>29.91</v>
      </c>
      <c r="I82" s="132">
        <v>0.27500000000000002</v>
      </c>
      <c r="J82" s="133">
        <v>4.38</v>
      </c>
      <c r="K82" s="133">
        <v>1.1299999999999999</v>
      </c>
      <c r="L82" s="134">
        <v>2.1</v>
      </c>
      <c r="M82" s="134">
        <v>0.4</v>
      </c>
      <c r="N82" s="142"/>
      <c r="AA82" s="142"/>
      <c r="AB82" s="178">
        <v>1979</v>
      </c>
      <c r="AC82" s="131">
        <v>3.24</v>
      </c>
      <c r="AD82" s="131">
        <v>0.18</v>
      </c>
      <c r="AE82" s="131">
        <v>4.7699999999999996</v>
      </c>
      <c r="AF82" s="131">
        <v>0.82</v>
      </c>
      <c r="AG82" s="131">
        <v>38.22</v>
      </c>
      <c r="AH82" s="131">
        <f t="shared" si="16"/>
        <v>29.209999999999997</v>
      </c>
      <c r="AI82" s="132">
        <v>0.28599999999999998</v>
      </c>
      <c r="AJ82" s="133">
        <v>4.46</v>
      </c>
      <c r="AK82" s="133">
        <v>1.47</v>
      </c>
      <c r="AL82" s="134">
        <v>1.8</v>
      </c>
      <c r="AM82" s="134">
        <v>0.5</v>
      </c>
      <c r="AN82" s="142"/>
      <c r="AO82" s="148"/>
      <c r="AP82" s="148"/>
      <c r="AQ82" s="148"/>
      <c r="AR82" s="148"/>
      <c r="AS82" s="148"/>
      <c r="AT82" s="148"/>
      <c r="AU82" s="148"/>
      <c r="AV82" s="148"/>
      <c r="AW82" s="148"/>
      <c r="AX82" s="148"/>
      <c r="AY82" s="148"/>
      <c r="AZ82" s="148"/>
      <c r="BA82" s="142"/>
      <c r="BB82" s="513" t="s">
        <v>135</v>
      </c>
      <c r="BC82" s="513"/>
      <c r="BD82" s="513"/>
      <c r="BE82" s="513"/>
      <c r="BF82" s="513"/>
      <c r="BG82" s="513"/>
      <c r="BH82" s="513"/>
      <c r="BI82" s="513"/>
      <c r="BJ82" s="513"/>
      <c r="BK82" s="513"/>
      <c r="BL82" s="513"/>
      <c r="BM82" s="513"/>
      <c r="BN82" s="142"/>
      <c r="BO82" s="142"/>
      <c r="BP82" s="142"/>
      <c r="BQ82" s="142"/>
      <c r="BR82" s="142"/>
      <c r="BS82" s="142"/>
      <c r="BT82" s="142"/>
      <c r="BU82" s="142"/>
      <c r="BV82" s="142"/>
      <c r="BW82" s="142"/>
      <c r="BX82" s="142"/>
      <c r="BY82" s="142"/>
      <c r="BZ82" s="142"/>
      <c r="CA82" s="142"/>
    </row>
    <row r="83" spans="1:79" x14ac:dyDescent="0.25">
      <c r="A83" s="142"/>
      <c r="B83" s="178">
        <v>1955</v>
      </c>
      <c r="C83" s="131">
        <v>3.67</v>
      </c>
      <c r="D83" s="131">
        <v>0.21</v>
      </c>
      <c r="E83" s="131">
        <v>4.3899999999999997</v>
      </c>
      <c r="F83" s="131">
        <v>0.9</v>
      </c>
      <c r="G83" s="131">
        <v>38.5</v>
      </c>
      <c r="H83" s="131">
        <f t="shared" si="15"/>
        <v>29.33</v>
      </c>
      <c r="I83" s="132">
        <v>0.27200000000000002</v>
      </c>
      <c r="J83" s="133">
        <v>4.49</v>
      </c>
      <c r="K83" s="133">
        <v>1.2</v>
      </c>
      <c r="L83" s="134">
        <v>2.1</v>
      </c>
      <c r="M83" s="134">
        <v>0.4</v>
      </c>
      <c r="N83" s="142"/>
      <c r="AA83" s="142"/>
      <c r="AB83" s="178">
        <v>1980</v>
      </c>
      <c r="AC83" s="131">
        <v>3.13</v>
      </c>
      <c r="AD83" s="131">
        <v>0.16</v>
      </c>
      <c r="AE83" s="131">
        <v>4.8</v>
      </c>
      <c r="AF83" s="131">
        <v>0.73</v>
      </c>
      <c r="AG83" s="131">
        <v>38.29</v>
      </c>
      <c r="AH83" s="131">
        <f t="shared" si="16"/>
        <v>29.47</v>
      </c>
      <c r="AI83" s="132">
        <v>0.28699999999999998</v>
      </c>
      <c r="AJ83" s="133">
        <v>4.29</v>
      </c>
      <c r="AK83" s="133">
        <v>1.53</v>
      </c>
      <c r="AL83" s="134">
        <v>1.5</v>
      </c>
      <c r="AM83" s="134">
        <v>0.5</v>
      </c>
      <c r="AN83" s="142"/>
      <c r="AO83" s="148"/>
      <c r="AP83" s="148"/>
      <c r="AQ83" s="148"/>
      <c r="AR83" s="148"/>
      <c r="AS83" s="148"/>
      <c r="AT83" s="148"/>
      <c r="AU83" s="148"/>
      <c r="AV83" s="148"/>
      <c r="AW83" s="148"/>
      <c r="AX83" s="148"/>
      <c r="AY83" s="148"/>
      <c r="AZ83" s="148"/>
      <c r="BA83" s="142"/>
      <c r="BB83" s="513" t="s">
        <v>136</v>
      </c>
      <c r="BC83" s="513"/>
      <c r="BD83" s="513"/>
      <c r="BE83" s="513"/>
      <c r="BF83" s="513"/>
      <c r="BG83" s="513"/>
      <c r="BH83" s="513"/>
      <c r="BI83" s="513"/>
      <c r="BJ83" s="513"/>
      <c r="BK83" s="513"/>
      <c r="BL83" s="513"/>
      <c r="BM83" s="513"/>
      <c r="BN83" s="142"/>
      <c r="BO83" s="142"/>
      <c r="BP83" s="142"/>
      <c r="BQ83" s="142"/>
      <c r="BR83" s="142"/>
      <c r="BS83" s="142"/>
      <c r="BT83" s="142"/>
      <c r="BU83" s="142"/>
      <c r="BV83" s="142"/>
      <c r="BW83" s="142"/>
      <c r="BX83" s="142"/>
      <c r="BY83" s="142"/>
      <c r="BZ83" s="142"/>
      <c r="CA83" s="142"/>
    </row>
    <row r="84" spans="1:79" x14ac:dyDescent="0.25">
      <c r="A84" s="142"/>
      <c r="B84" s="178">
        <v>1956</v>
      </c>
      <c r="C84" s="131">
        <v>3.63</v>
      </c>
      <c r="D84" s="131">
        <v>0.19</v>
      </c>
      <c r="E84" s="131">
        <v>4.6399999999999997</v>
      </c>
      <c r="F84" s="131">
        <v>0.93</v>
      </c>
      <c r="G84" s="131">
        <v>38.43</v>
      </c>
      <c r="H84" s="131">
        <f t="shared" si="15"/>
        <v>29.04</v>
      </c>
      <c r="I84" s="132">
        <v>0.27400000000000002</v>
      </c>
      <c r="J84" s="133">
        <v>4.45</v>
      </c>
      <c r="K84" s="133">
        <v>1.28</v>
      </c>
      <c r="L84" s="134">
        <v>2.1</v>
      </c>
      <c r="M84" s="134">
        <v>0.4</v>
      </c>
      <c r="N84" s="142"/>
      <c r="AA84" s="142"/>
      <c r="AB84" s="178">
        <v>1981</v>
      </c>
      <c r="AC84" s="131">
        <v>3.18</v>
      </c>
      <c r="AD84" s="131">
        <v>0.17</v>
      </c>
      <c r="AE84" s="131">
        <v>4.75</v>
      </c>
      <c r="AF84" s="131">
        <v>0.64</v>
      </c>
      <c r="AG84" s="131">
        <v>37.979999999999997</v>
      </c>
      <c r="AH84" s="131">
        <f t="shared" si="16"/>
        <v>29.239999999999995</v>
      </c>
      <c r="AI84" s="132">
        <v>0.27900000000000003</v>
      </c>
      <c r="AJ84" s="133">
        <v>4</v>
      </c>
      <c r="AK84" s="133">
        <v>1.49</v>
      </c>
      <c r="AL84" s="134">
        <v>1.7</v>
      </c>
      <c r="AM84" s="134">
        <v>0.6</v>
      </c>
      <c r="AN84" s="142"/>
      <c r="AO84" s="148"/>
      <c r="AP84" s="148"/>
      <c r="AQ84" s="148"/>
      <c r="AR84" s="148"/>
      <c r="AS84" s="148"/>
      <c r="AT84" s="148"/>
      <c r="AU84" s="148"/>
      <c r="AV84" s="148"/>
      <c r="AW84" s="148"/>
      <c r="AX84" s="148"/>
      <c r="AY84" s="148"/>
      <c r="AZ84" s="148"/>
      <c r="BA84" s="142"/>
      <c r="BB84" s="513" t="s">
        <v>137</v>
      </c>
      <c r="BC84" s="513"/>
      <c r="BD84" s="513"/>
      <c r="BE84" s="513"/>
      <c r="BF84" s="513"/>
      <c r="BG84" s="513"/>
      <c r="BH84" s="513"/>
      <c r="BI84" s="513"/>
      <c r="BJ84" s="513"/>
      <c r="BK84" s="513"/>
      <c r="BL84" s="513"/>
      <c r="BM84" s="513"/>
      <c r="BN84" s="142"/>
      <c r="BO84" s="142"/>
      <c r="BP84" s="142"/>
      <c r="BQ84" s="142"/>
      <c r="BR84" s="142"/>
      <c r="BS84" s="142"/>
      <c r="BT84" s="142"/>
      <c r="BU84" s="142"/>
      <c r="BV84" s="142"/>
      <c r="BW84" s="142"/>
      <c r="BX84" s="142"/>
      <c r="BY84" s="142"/>
      <c r="BZ84" s="142"/>
      <c r="CA84" s="142"/>
    </row>
    <row r="85" spans="1:79" x14ac:dyDescent="0.25">
      <c r="A85" s="142"/>
      <c r="B85" s="178">
        <v>1957</v>
      </c>
      <c r="C85" s="131">
        <v>3.31</v>
      </c>
      <c r="D85" s="131">
        <v>0.21</v>
      </c>
      <c r="E85" s="131">
        <v>4.84</v>
      </c>
      <c r="F85" s="131">
        <v>0.89</v>
      </c>
      <c r="G85" s="131">
        <v>38.619999999999997</v>
      </c>
      <c r="H85" s="131">
        <f t="shared" si="15"/>
        <v>29.369999999999994</v>
      </c>
      <c r="I85" s="132">
        <v>0.27500000000000002</v>
      </c>
      <c r="J85" s="133">
        <v>4.3099999999999996</v>
      </c>
      <c r="K85" s="133">
        <v>1.46</v>
      </c>
      <c r="L85" s="134">
        <v>1.3</v>
      </c>
      <c r="M85" s="134">
        <v>0.4</v>
      </c>
      <c r="N85" s="142"/>
      <c r="AA85" s="142"/>
      <c r="AB85" s="178">
        <v>1982</v>
      </c>
      <c r="AC85" s="131">
        <v>3.16</v>
      </c>
      <c r="AD85" s="131">
        <v>0.16</v>
      </c>
      <c r="AE85" s="131">
        <v>5.04</v>
      </c>
      <c r="AF85" s="131">
        <v>0.8</v>
      </c>
      <c r="AG85" s="131">
        <v>38.229999999999997</v>
      </c>
      <c r="AH85" s="131">
        <f t="shared" si="16"/>
        <v>29.069999999999997</v>
      </c>
      <c r="AI85" s="132">
        <v>0.28399999999999997</v>
      </c>
      <c r="AJ85" s="133">
        <v>4.3</v>
      </c>
      <c r="AK85" s="133">
        <v>1.6</v>
      </c>
      <c r="AL85" s="134">
        <v>2.1</v>
      </c>
      <c r="AM85" s="134">
        <v>0.5</v>
      </c>
      <c r="AN85" s="142"/>
      <c r="AO85" s="148"/>
      <c r="AP85" s="148"/>
      <c r="AQ85" s="148"/>
      <c r="AR85" s="148"/>
      <c r="AS85" s="148"/>
      <c r="AT85" s="148"/>
      <c r="AU85" s="148"/>
      <c r="AV85" s="148"/>
      <c r="AW85" s="148"/>
      <c r="AX85" s="148"/>
      <c r="AY85" s="148"/>
      <c r="AZ85" s="148"/>
      <c r="BA85" s="142"/>
      <c r="BB85" s="513" t="s">
        <v>138</v>
      </c>
      <c r="BC85" s="513"/>
      <c r="BD85" s="513"/>
      <c r="BE85" s="513"/>
      <c r="BF85" s="513"/>
      <c r="BG85" s="513"/>
      <c r="BH85" s="513"/>
      <c r="BI85" s="513"/>
      <c r="BJ85" s="513"/>
      <c r="BK85" s="513"/>
      <c r="BL85" s="513"/>
      <c r="BM85" s="513"/>
      <c r="BN85" s="142"/>
      <c r="BO85" s="142"/>
      <c r="BP85" s="142"/>
      <c r="BQ85" s="142"/>
      <c r="BR85" s="142"/>
      <c r="BS85" s="142"/>
      <c r="BT85" s="142"/>
      <c r="BU85" s="142"/>
      <c r="BV85" s="142"/>
      <c r="BW85" s="142"/>
      <c r="BX85" s="142"/>
      <c r="BY85" s="142"/>
      <c r="BZ85" s="142"/>
      <c r="CA85" s="142"/>
    </row>
    <row r="86" spans="1:79" x14ac:dyDescent="0.25">
      <c r="A86" s="142"/>
      <c r="B86" s="178">
        <v>1958</v>
      </c>
      <c r="C86" s="131">
        <v>3.29</v>
      </c>
      <c r="D86" s="131">
        <v>0.2</v>
      </c>
      <c r="E86" s="131">
        <v>4.95</v>
      </c>
      <c r="F86" s="131">
        <v>0.91</v>
      </c>
      <c r="G86" s="131">
        <v>38.119999999999997</v>
      </c>
      <c r="H86" s="131">
        <f t="shared" si="15"/>
        <v>28.769999999999996</v>
      </c>
      <c r="I86" s="132">
        <v>0.27700000000000002</v>
      </c>
      <c r="J86" s="133">
        <v>4.28</v>
      </c>
      <c r="K86" s="133">
        <v>1.5</v>
      </c>
      <c r="L86" s="134">
        <v>1.5</v>
      </c>
      <c r="M86" s="134">
        <v>0.3</v>
      </c>
      <c r="N86" s="142"/>
      <c r="AA86" s="142"/>
      <c r="AB86" s="178">
        <v>1983</v>
      </c>
      <c r="AC86" s="131">
        <v>3.2</v>
      </c>
      <c r="AD86" s="131">
        <v>0.17</v>
      </c>
      <c r="AE86" s="131">
        <v>5.15</v>
      </c>
      <c r="AF86" s="131">
        <v>0.78</v>
      </c>
      <c r="AG86" s="131">
        <v>38.08</v>
      </c>
      <c r="AH86" s="131">
        <f t="shared" si="16"/>
        <v>28.779999999999994</v>
      </c>
      <c r="AI86" s="132">
        <v>0.28499999999999998</v>
      </c>
      <c r="AJ86" s="133">
        <v>4.3099999999999996</v>
      </c>
      <c r="AK86" s="133">
        <v>1.61</v>
      </c>
      <c r="AL86" s="134">
        <v>1.5</v>
      </c>
      <c r="AM86" s="134">
        <v>0.4</v>
      </c>
      <c r="AN86" s="142"/>
      <c r="AO86" s="160"/>
      <c r="AP86" s="160"/>
      <c r="AQ86" s="160"/>
      <c r="AR86" s="160"/>
      <c r="AS86" s="160"/>
      <c r="AT86" s="160"/>
      <c r="AU86" s="160"/>
      <c r="AV86" s="160"/>
      <c r="AW86" s="160"/>
      <c r="AX86" s="160"/>
      <c r="AY86" s="160"/>
      <c r="AZ86" s="160"/>
      <c r="BA86" s="142"/>
      <c r="BB86" s="513" t="s">
        <v>139</v>
      </c>
      <c r="BC86" s="513"/>
      <c r="BD86" s="513"/>
      <c r="BE86" s="513"/>
      <c r="BF86" s="513"/>
      <c r="BG86" s="513"/>
      <c r="BH86" s="513"/>
      <c r="BI86" s="513"/>
      <c r="BJ86" s="513"/>
      <c r="BK86" s="513"/>
      <c r="BL86" s="513"/>
      <c r="BM86" s="513"/>
      <c r="BN86" s="142"/>
      <c r="BO86" s="142"/>
      <c r="BP86" s="142"/>
      <c r="BQ86" s="142"/>
      <c r="BR86" s="142"/>
      <c r="BS86" s="142"/>
      <c r="BT86" s="142"/>
      <c r="BU86" s="142"/>
      <c r="BV86" s="142"/>
      <c r="BW86" s="142"/>
      <c r="BX86" s="142"/>
      <c r="BY86" s="142"/>
      <c r="BZ86" s="142"/>
      <c r="CA86" s="142"/>
    </row>
    <row r="87" spans="1:79" x14ac:dyDescent="0.25">
      <c r="A87" s="142"/>
      <c r="B87" s="178">
        <v>1959</v>
      </c>
      <c r="C87" s="131">
        <v>3.31</v>
      </c>
      <c r="D87" s="131">
        <v>0.2</v>
      </c>
      <c r="E87" s="131">
        <v>5.09</v>
      </c>
      <c r="F87" s="131">
        <v>0.91</v>
      </c>
      <c r="G87" s="131">
        <v>38.26</v>
      </c>
      <c r="H87" s="131">
        <f t="shared" si="15"/>
        <v>28.749999999999993</v>
      </c>
      <c r="I87" s="132">
        <v>0.27500000000000002</v>
      </c>
      <c r="J87" s="133">
        <v>4.38</v>
      </c>
      <c r="K87" s="133">
        <v>1.54</v>
      </c>
      <c r="L87" s="134">
        <v>1.4</v>
      </c>
      <c r="M87" s="134">
        <v>0.3</v>
      </c>
      <c r="N87" s="142"/>
      <c r="AA87" s="142"/>
      <c r="AB87" s="178">
        <v>1984</v>
      </c>
      <c r="AC87" s="131">
        <v>3.16</v>
      </c>
      <c r="AD87" s="131">
        <v>0.16</v>
      </c>
      <c r="AE87" s="131">
        <v>5.34</v>
      </c>
      <c r="AF87" s="131">
        <v>0.77</v>
      </c>
      <c r="AG87" s="131">
        <v>38.14</v>
      </c>
      <c r="AH87" s="131">
        <f t="shared" si="16"/>
        <v>28.710000000000008</v>
      </c>
      <c r="AI87" s="132">
        <v>0.28599999999999998</v>
      </c>
      <c r="AJ87" s="133">
        <v>4.26</v>
      </c>
      <c r="AK87" s="133">
        <v>1.69</v>
      </c>
      <c r="AL87" s="134">
        <v>1.5</v>
      </c>
      <c r="AM87" s="134">
        <v>0.3</v>
      </c>
      <c r="AN87" s="142"/>
      <c r="AO87" s="161"/>
      <c r="AP87" s="161"/>
      <c r="AQ87" s="161"/>
      <c r="AR87" s="161"/>
      <c r="AS87" s="161"/>
      <c r="AT87" s="161"/>
      <c r="AU87" s="161"/>
      <c r="AV87" s="161"/>
      <c r="AW87" s="161"/>
      <c r="AX87" s="161"/>
      <c r="AY87" s="161"/>
      <c r="AZ87" s="161"/>
      <c r="BA87" s="142"/>
      <c r="BB87" s="513" t="s">
        <v>140</v>
      </c>
      <c r="BC87" s="513"/>
      <c r="BD87" s="513"/>
      <c r="BE87" s="513"/>
      <c r="BF87" s="513"/>
      <c r="BG87" s="513"/>
      <c r="BH87" s="513"/>
      <c r="BI87" s="513"/>
      <c r="BJ87" s="513"/>
      <c r="BK87" s="513"/>
      <c r="BL87" s="513"/>
      <c r="BM87" s="513"/>
      <c r="BN87" s="142"/>
      <c r="BO87" s="142"/>
      <c r="BP87" s="142"/>
      <c r="BQ87" s="142"/>
      <c r="BR87" s="142"/>
      <c r="BS87" s="142"/>
      <c r="BT87" s="142"/>
      <c r="BU87" s="142"/>
      <c r="BV87" s="142"/>
      <c r="BW87" s="142"/>
      <c r="BX87" s="142"/>
      <c r="BY87" s="142"/>
      <c r="BZ87" s="142"/>
      <c r="CA87" s="142"/>
    </row>
    <row r="88" spans="1:79" x14ac:dyDescent="0.25">
      <c r="A88" s="142"/>
      <c r="B88" s="178">
        <v>1960</v>
      </c>
      <c r="C88" s="131">
        <v>3.39</v>
      </c>
      <c r="D88" s="131">
        <v>0.2</v>
      </c>
      <c r="E88" s="131">
        <v>5.18</v>
      </c>
      <c r="F88" s="131">
        <v>0.86</v>
      </c>
      <c r="G88" s="131">
        <v>38.340000000000003</v>
      </c>
      <c r="H88" s="131">
        <f t="shared" si="15"/>
        <v>28.71</v>
      </c>
      <c r="I88" s="132">
        <v>0.27700000000000002</v>
      </c>
      <c r="J88" s="133">
        <v>4.3099999999999996</v>
      </c>
      <c r="K88" s="133">
        <v>1.53</v>
      </c>
      <c r="L88" s="134">
        <v>1.3</v>
      </c>
      <c r="M88" s="134">
        <v>0.4</v>
      </c>
      <c r="N88" s="142"/>
      <c r="AA88" s="142"/>
      <c r="AB88" s="178">
        <v>1985</v>
      </c>
      <c r="AC88" s="131">
        <v>3.29</v>
      </c>
      <c r="AD88" s="131">
        <v>0.17</v>
      </c>
      <c r="AE88" s="131">
        <v>5.34</v>
      </c>
      <c r="AF88" s="131">
        <v>0.86</v>
      </c>
      <c r="AG88" s="131">
        <v>38.119999999999997</v>
      </c>
      <c r="AH88" s="131">
        <f t="shared" si="16"/>
        <v>28.459999999999997</v>
      </c>
      <c r="AI88" s="132">
        <v>0.28100000000000003</v>
      </c>
      <c r="AJ88" s="133">
        <v>4.33</v>
      </c>
      <c r="AK88" s="133">
        <v>1.62</v>
      </c>
      <c r="AL88" s="134">
        <v>1.8</v>
      </c>
      <c r="AM88" s="134">
        <v>0.4</v>
      </c>
      <c r="AN88" s="142"/>
      <c r="AO88" s="142"/>
      <c r="AP88" s="142"/>
      <c r="AQ88" s="142"/>
      <c r="AR88" s="142"/>
      <c r="AS88" s="142"/>
      <c r="AT88" s="142"/>
      <c r="AU88" s="142"/>
      <c r="AV88" s="142"/>
      <c r="AW88" s="142"/>
      <c r="AX88" s="142"/>
      <c r="AY88" s="142"/>
      <c r="AZ88" s="142"/>
      <c r="BA88" s="142"/>
      <c r="BB88" s="513" t="s">
        <v>141</v>
      </c>
      <c r="BC88" s="513"/>
      <c r="BD88" s="513"/>
      <c r="BE88" s="513"/>
      <c r="BF88" s="513"/>
      <c r="BG88" s="513"/>
      <c r="BH88" s="513"/>
      <c r="BI88" s="513"/>
      <c r="BJ88" s="513"/>
      <c r="BK88" s="513"/>
      <c r="BL88" s="513"/>
      <c r="BM88" s="513"/>
      <c r="BN88" s="142"/>
      <c r="BO88" s="142"/>
      <c r="BP88" s="142"/>
      <c r="BQ88" s="142"/>
      <c r="BR88" s="142"/>
      <c r="BS88" s="142"/>
      <c r="BT88" s="142"/>
      <c r="BU88" s="142"/>
      <c r="BV88" s="142"/>
      <c r="BW88" s="142"/>
      <c r="BX88" s="142"/>
      <c r="BY88" s="142"/>
      <c r="BZ88" s="142"/>
      <c r="CA88" s="142"/>
    </row>
    <row r="89" spans="1:79" x14ac:dyDescent="0.25">
      <c r="A89" s="142"/>
      <c r="B89" s="178">
        <v>1961</v>
      </c>
      <c r="C89" s="131">
        <v>3.46</v>
      </c>
      <c r="D89" s="131">
        <v>0.2</v>
      </c>
      <c r="E89" s="131">
        <v>5.23</v>
      </c>
      <c r="F89" s="131">
        <v>0.95</v>
      </c>
      <c r="G89" s="131">
        <v>38.31</v>
      </c>
      <c r="H89" s="131">
        <f t="shared" si="15"/>
        <v>28.47</v>
      </c>
      <c r="I89" s="132">
        <v>0.27900000000000003</v>
      </c>
      <c r="J89" s="133">
        <v>4.53</v>
      </c>
      <c r="K89" s="133">
        <v>1.51</v>
      </c>
      <c r="L89" s="134">
        <v>1.4</v>
      </c>
      <c r="M89" s="134">
        <v>0.5</v>
      </c>
      <c r="N89" s="142"/>
      <c r="AA89" s="142"/>
      <c r="AB89" s="178">
        <v>1986</v>
      </c>
      <c r="AC89" s="131">
        <v>3.38</v>
      </c>
      <c r="AD89" s="131">
        <v>0.19</v>
      </c>
      <c r="AE89" s="131">
        <v>5.87</v>
      </c>
      <c r="AF89" s="131">
        <v>0.91</v>
      </c>
      <c r="AG89" s="131">
        <v>38.24</v>
      </c>
      <c r="AH89" s="131">
        <f t="shared" si="16"/>
        <v>27.89</v>
      </c>
      <c r="AI89" s="132">
        <v>0.28599999999999998</v>
      </c>
      <c r="AJ89" s="133">
        <v>4.41</v>
      </c>
      <c r="AK89" s="133">
        <v>1.74</v>
      </c>
      <c r="AL89" s="134">
        <v>1.4</v>
      </c>
      <c r="AM89" s="134">
        <v>0.5</v>
      </c>
      <c r="AN89" s="142"/>
      <c r="AO89" s="161"/>
      <c r="AP89" s="161"/>
      <c r="AQ89" s="161"/>
      <c r="AR89" s="161"/>
      <c r="AS89" s="161"/>
      <c r="AT89" s="161"/>
      <c r="AU89" s="161"/>
      <c r="AV89" s="161"/>
      <c r="AW89" s="161"/>
      <c r="AX89" s="161"/>
      <c r="AY89" s="161"/>
      <c r="AZ89" s="161"/>
      <c r="BA89" s="142"/>
      <c r="BB89" s="513" t="s">
        <v>142</v>
      </c>
      <c r="BC89" s="513"/>
      <c r="BD89" s="513"/>
      <c r="BE89" s="513"/>
      <c r="BF89" s="513"/>
      <c r="BG89" s="513"/>
      <c r="BH89" s="513"/>
      <c r="BI89" s="513"/>
      <c r="BJ89" s="513"/>
      <c r="BK89" s="513"/>
      <c r="BL89" s="513"/>
      <c r="BM89" s="513"/>
      <c r="BN89" s="142"/>
      <c r="BO89" s="142"/>
      <c r="BP89" s="142"/>
      <c r="BQ89" s="142"/>
      <c r="BR89" s="142"/>
      <c r="BS89" s="142"/>
      <c r="BT89" s="142"/>
      <c r="BU89" s="142"/>
      <c r="BV89" s="142"/>
      <c r="BW89" s="142"/>
      <c r="BX89" s="142"/>
      <c r="BY89" s="142"/>
      <c r="BZ89" s="142"/>
      <c r="CA89" s="142"/>
    </row>
    <row r="90" spans="1:79" x14ac:dyDescent="0.25">
      <c r="A90" s="142"/>
      <c r="B90" s="178">
        <v>1962</v>
      </c>
      <c r="C90" s="131">
        <v>3.37</v>
      </c>
      <c r="D90" s="131">
        <v>0.22</v>
      </c>
      <c r="E90" s="131">
        <v>5.42</v>
      </c>
      <c r="F90" s="131">
        <v>0.93</v>
      </c>
      <c r="G90" s="131">
        <v>38.42</v>
      </c>
      <c r="H90" s="131">
        <f t="shared" si="15"/>
        <v>28.480000000000004</v>
      </c>
      <c r="I90" s="132">
        <v>0.28100000000000003</v>
      </c>
      <c r="J90" s="133">
        <v>4.46</v>
      </c>
      <c r="K90" s="133">
        <v>1.61</v>
      </c>
      <c r="L90" s="134">
        <v>1.6</v>
      </c>
      <c r="M90" s="134">
        <v>0.4</v>
      </c>
      <c r="N90" s="142"/>
      <c r="AA90" s="142"/>
      <c r="AB90" s="178">
        <v>1987</v>
      </c>
      <c r="AC90" s="131">
        <v>3.42</v>
      </c>
      <c r="AD90" s="131">
        <v>0.2</v>
      </c>
      <c r="AE90" s="131">
        <v>5.96</v>
      </c>
      <c r="AF90" s="131">
        <v>1.06</v>
      </c>
      <c r="AG90" s="131">
        <v>38.46</v>
      </c>
      <c r="AH90" s="131">
        <f t="shared" si="16"/>
        <v>27.819999999999997</v>
      </c>
      <c r="AI90" s="132">
        <v>0.28899999999999998</v>
      </c>
      <c r="AJ90" s="133">
        <v>4.72</v>
      </c>
      <c r="AK90" s="133">
        <v>1.74</v>
      </c>
      <c r="AL90" s="134">
        <v>1.6</v>
      </c>
      <c r="AM90" s="134">
        <v>0.3</v>
      </c>
      <c r="AN90" s="142"/>
      <c r="AO90" s="161"/>
      <c r="AP90" s="161"/>
      <c r="AQ90" s="161"/>
      <c r="AR90" s="161"/>
      <c r="AS90" s="161"/>
      <c r="AT90" s="161"/>
      <c r="AU90" s="161"/>
      <c r="AV90" s="161"/>
      <c r="AW90" s="161"/>
      <c r="AX90" s="161"/>
      <c r="AY90" s="161"/>
      <c r="AZ90" s="161"/>
      <c r="BA90" s="142"/>
      <c r="BB90" s="513" t="s">
        <v>143</v>
      </c>
      <c r="BC90" s="513"/>
      <c r="BD90" s="513"/>
      <c r="BE90" s="513"/>
      <c r="BF90" s="513"/>
      <c r="BG90" s="513"/>
      <c r="BH90" s="513"/>
      <c r="BI90" s="513"/>
      <c r="BJ90" s="513"/>
      <c r="BK90" s="513"/>
      <c r="BL90" s="513"/>
      <c r="BM90" s="513"/>
      <c r="BN90" s="142"/>
      <c r="BO90" s="142"/>
      <c r="BP90" s="142"/>
      <c r="BQ90" s="142"/>
      <c r="BR90" s="142"/>
      <c r="BS90" s="142"/>
      <c r="BT90" s="142"/>
      <c r="BU90" s="142"/>
      <c r="BV90" s="142"/>
      <c r="BW90" s="142"/>
      <c r="BX90" s="142"/>
      <c r="BY90" s="142"/>
      <c r="BZ90" s="142"/>
      <c r="CA90" s="142"/>
    </row>
    <row r="91" spans="1:79" x14ac:dyDescent="0.25">
      <c r="A91" s="142"/>
      <c r="B91" s="178">
        <v>1963</v>
      </c>
      <c r="C91" s="131">
        <v>2.96</v>
      </c>
      <c r="D91" s="131">
        <v>0.22</v>
      </c>
      <c r="E91" s="131">
        <v>5.8</v>
      </c>
      <c r="F91" s="131">
        <v>0.84</v>
      </c>
      <c r="G91" s="131">
        <v>37.79</v>
      </c>
      <c r="H91" s="131">
        <f t="shared" si="15"/>
        <v>27.97</v>
      </c>
      <c r="I91" s="132">
        <v>0.27300000000000002</v>
      </c>
      <c r="J91" s="133">
        <v>3.95</v>
      </c>
      <c r="K91" s="133">
        <v>1.96</v>
      </c>
      <c r="L91" s="134">
        <v>1.9</v>
      </c>
      <c r="M91" s="134">
        <v>0.7</v>
      </c>
      <c r="N91" s="142"/>
      <c r="AA91" s="142"/>
      <c r="AB91" s="178">
        <v>1988</v>
      </c>
      <c r="AC91" s="131">
        <v>3.09</v>
      </c>
      <c r="AD91" s="131">
        <v>0.22</v>
      </c>
      <c r="AE91" s="131">
        <v>5.56</v>
      </c>
      <c r="AF91" s="131">
        <v>0.76</v>
      </c>
      <c r="AG91" s="131">
        <v>37.950000000000003</v>
      </c>
      <c r="AH91" s="131">
        <f t="shared" si="16"/>
        <v>28.32</v>
      </c>
      <c r="AI91" s="132">
        <v>0.28199999999999997</v>
      </c>
      <c r="AJ91" s="133">
        <v>4.1399999999999997</v>
      </c>
      <c r="AK91" s="133">
        <v>1.8</v>
      </c>
      <c r="AL91" s="134">
        <v>1.6</v>
      </c>
      <c r="AM91" s="134">
        <v>0.4</v>
      </c>
      <c r="AN91" s="142"/>
      <c r="AO91" s="161"/>
      <c r="AP91" s="161"/>
      <c r="AQ91" s="161"/>
      <c r="AR91" s="161"/>
      <c r="AS91" s="161"/>
      <c r="AT91" s="161"/>
      <c r="AU91" s="161"/>
      <c r="AV91" s="161"/>
      <c r="AW91" s="161"/>
      <c r="AX91" s="161"/>
      <c r="AY91" s="161"/>
      <c r="AZ91" s="161"/>
      <c r="BA91" s="142"/>
      <c r="BB91" s="142"/>
      <c r="BC91" s="142"/>
      <c r="BD91" s="142"/>
      <c r="BE91" s="142"/>
      <c r="BF91" s="142"/>
      <c r="BG91" s="142"/>
      <c r="BH91" s="142"/>
      <c r="BI91" s="142"/>
      <c r="BJ91" s="142"/>
      <c r="BK91" s="142"/>
      <c r="BL91" s="142"/>
      <c r="BM91" s="142"/>
      <c r="BN91" s="142"/>
      <c r="BO91" s="142"/>
      <c r="BP91" s="142"/>
      <c r="BQ91" s="142"/>
      <c r="BR91" s="142"/>
      <c r="BS91" s="142"/>
      <c r="BT91" s="142"/>
      <c r="BU91" s="142"/>
      <c r="BV91" s="142"/>
      <c r="BW91" s="142"/>
      <c r="BX91" s="142"/>
      <c r="BY91" s="142"/>
      <c r="BZ91" s="142"/>
      <c r="CA91" s="142"/>
    </row>
    <row r="92" spans="1:79" x14ac:dyDescent="0.25">
      <c r="A92" s="142"/>
      <c r="B92" s="178">
        <v>1964</v>
      </c>
      <c r="C92" s="131">
        <v>2.96</v>
      </c>
      <c r="D92" s="131">
        <v>0.21</v>
      </c>
      <c r="E92" s="131">
        <v>5.91</v>
      </c>
      <c r="F92" s="131">
        <v>0.85</v>
      </c>
      <c r="G92" s="131">
        <v>37.82</v>
      </c>
      <c r="H92" s="131">
        <f t="shared" si="15"/>
        <v>27.889999999999997</v>
      </c>
      <c r="I92" s="132">
        <v>0.27900000000000003</v>
      </c>
      <c r="J92" s="133">
        <v>4.04</v>
      </c>
      <c r="K92" s="133">
        <v>2</v>
      </c>
      <c r="L92" s="134">
        <v>1.9</v>
      </c>
      <c r="M92" s="134">
        <v>0.5</v>
      </c>
      <c r="N92" s="142"/>
      <c r="AA92" s="142"/>
      <c r="AB92" s="178">
        <v>1989</v>
      </c>
      <c r="AC92" s="131">
        <v>3.21</v>
      </c>
      <c r="AD92" s="131">
        <v>0.19</v>
      </c>
      <c r="AE92" s="131">
        <v>5.61</v>
      </c>
      <c r="AF92" s="131">
        <v>0.73</v>
      </c>
      <c r="AG92" s="131">
        <v>37.99</v>
      </c>
      <c r="AH92" s="131">
        <f t="shared" si="16"/>
        <v>28.250000000000004</v>
      </c>
      <c r="AI92" s="132">
        <v>0.28299999999999997</v>
      </c>
      <c r="AJ92" s="133">
        <v>4.13</v>
      </c>
      <c r="AK92" s="133">
        <v>1.75</v>
      </c>
      <c r="AL92" s="134">
        <v>1.3</v>
      </c>
      <c r="AM92" s="134">
        <v>0.5</v>
      </c>
      <c r="AN92" s="142"/>
      <c r="AO92" s="161"/>
      <c r="AP92" s="161"/>
      <c r="AQ92" s="161"/>
      <c r="AR92" s="161"/>
      <c r="AS92" s="161"/>
      <c r="AT92" s="161"/>
      <c r="AU92" s="161"/>
      <c r="AV92" s="161"/>
      <c r="AW92" s="161"/>
      <c r="AX92" s="161"/>
      <c r="AY92" s="161"/>
      <c r="AZ92" s="161"/>
      <c r="BA92" s="142"/>
      <c r="BB92" s="142"/>
      <c r="BC92" s="142"/>
      <c r="BD92" s="142"/>
      <c r="BE92" s="142"/>
      <c r="BF92" s="142"/>
      <c r="BG92" s="142"/>
      <c r="BH92" s="142"/>
      <c r="BI92" s="142"/>
      <c r="BJ92" s="142"/>
      <c r="BK92" s="142"/>
      <c r="BL92" s="142"/>
      <c r="BM92" s="142"/>
      <c r="BN92" s="142"/>
      <c r="BO92" s="142"/>
      <c r="BP92" s="142"/>
      <c r="BQ92" s="142"/>
      <c r="BR92" s="142"/>
      <c r="BS92" s="142"/>
      <c r="BT92" s="142"/>
      <c r="BU92" s="142"/>
      <c r="BV92" s="142"/>
      <c r="BW92" s="142"/>
      <c r="BX92" s="142"/>
      <c r="BY92" s="142"/>
      <c r="BZ92" s="142"/>
      <c r="CA92" s="142"/>
    </row>
    <row r="93" spans="1:79" x14ac:dyDescent="0.25">
      <c r="A93" s="142"/>
      <c r="B93" s="178">
        <v>1965</v>
      </c>
      <c r="C93" s="131">
        <v>3.09</v>
      </c>
      <c r="D93" s="131">
        <v>0.22</v>
      </c>
      <c r="E93" s="131">
        <v>5.94</v>
      </c>
      <c r="F93" s="131">
        <v>0.83</v>
      </c>
      <c r="G93" s="131">
        <v>37.82</v>
      </c>
      <c r="H93" s="131">
        <f t="shared" si="15"/>
        <v>27.740000000000006</v>
      </c>
      <c r="I93" s="132">
        <v>0.27400000000000002</v>
      </c>
      <c r="J93" s="133">
        <v>3.99</v>
      </c>
      <c r="K93" s="133">
        <v>1.92</v>
      </c>
      <c r="L93" s="134">
        <v>2.1</v>
      </c>
      <c r="M93" s="134">
        <v>0.4</v>
      </c>
      <c r="N93" s="142"/>
      <c r="AA93" s="142"/>
      <c r="AB93" s="178">
        <v>1990</v>
      </c>
      <c r="AC93" s="131">
        <v>3.29</v>
      </c>
      <c r="AD93" s="131">
        <v>0.2</v>
      </c>
      <c r="AE93" s="131">
        <v>5.67</v>
      </c>
      <c r="AF93" s="131">
        <v>0.79</v>
      </c>
      <c r="AG93" s="131">
        <v>38.08</v>
      </c>
      <c r="AH93" s="131">
        <f t="shared" si="16"/>
        <v>28.129999999999995</v>
      </c>
      <c r="AI93" s="132">
        <v>0.28699999999999998</v>
      </c>
      <c r="AJ93" s="133">
        <v>4.26</v>
      </c>
      <c r="AK93" s="133">
        <v>1.72</v>
      </c>
      <c r="AL93" s="134">
        <v>1.3</v>
      </c>
      <c r="AM93" s="134">
        <v>0.4</v>
      </c>
      <c r="AN93" s="142"/>
      <c r="AO93" s="161"/>
      <c r="AP93" s="161"/>
      <c r="AQ93" s="161"/>
      <c r="AR93" s="161"/>
      <c r="AS93" s="161"/>
      <c r="AT93" s="161"/>
      <c r="AU93" s="161"/>
      <c r="AV93" s="161"/>
      <c r="AW93" s="161"/>
      <c r="AX93" s="161"/>
      <c r="AY93" s="161"/>
      <c r="AZ93" s="161"/>
      <c r="BA93" s="142"/>
      <c r="BB93" s="142"/>
      <c r="BC93" s="142"/>
      <c r="BD93" s="142"/>
      <c r="BE93" s="142"/>
      <c r="BF93" s="142"/>
      <c r="BG93" s="142"/>
      <c r="BH93" s="142"/>
      <c r="BI93" s="142"/>
      <c r="BJ93" s="142"/>
      <c r="BK93" s="142"/>
      <c r="BL93" s="142"/>
      <c r="BM93" s="142"/>
      <c r="BN93" s="142"/>
      <c r="BO93" s="142"/>
      <c r="BP93" s="142"/>
      <c r="BQ93" s="142"/>
      <c r="BR93" s="142"/>
      <c r="BS93" s="142"/>
      <c r="BT93" s="142"/>
      <c r="BU93" s="142"/>
      <c r="BV93" s="142"/>
      <c r="BW93" s="142"/>
      <c r="BX93" s="142"/>
      <c r="BY93" s="142"/>
      <c r="BZ93" s="142"/>
      <c r="CA93" s="142"/>
    </row>
    <row r="94" spans="1:79" x14ac:dyDescent="0.25">
      <c r="A94" s="142"/>
      <c r="B94" s="178">
        <v>1966</v>
      </c>
      <c r="C94" s="131">
        <v>2.89</v>
      </c>
      <c r="D94" s="131">
        <v>0.21</v>
      </c>
      <c r="E94" s="131">
        <v>5.82</v>
      </c>
      <c r="F94" s="131">
        <v>0.85</v>
      </c>
      <c r="G94" s="131">
        <v>37.67</v>
      </c>
      <c r="H94" s="131">
        <f t="shared" si="15"/>
        <v>27.9</v>
      </c>
      <c r="I94" s="132">
        <v>0.27600000000000002</v>
      </c>
      <c r="J94" s="133">
        <v>3.99</v>
      </c>
      <c r="K94" s="133">
        <v>2.02</v>
      </c>
      <c r="L94" s="134">
        <v>1.3</v>
      </c>
      <c r="M94" s="134">
        <v>0.4</v>
      </c>
      <c r="N94" s="142"/>
      <c r="AA94" s="142"/>
      <c r="AB94" s="178">
        <v>1991</v>
      </c>
      <c r="AC94" s="131">
        <v>3.32</v>
      </c>
      <c r="AD94" s="131">
        <v>0.22</v>
      </c>
      <c r="AE94" s="131">
        <v>5.8</v>
      </c>
      <c r="AF94" s="131">
        <v>0.8</v>
      </c>
      <c r="AG94" s="131">
        <v>38.200000000000003</v>
      </c>
      <c r="AH94" s="131">
        <f t="shared" si="16"/>
        <v>28.060000000000002</v>
      </c>
      <c r="AI94" s="132">
        <v>0.28499999999999998</v>
      </c>
      <c r="AJ94" s="133">
        <v>4.3099999999999996</v>
      </c>
      <c r="AK94" s="133">
        <v>1.74</v>
      </c>
      <c r="AL94" s="134">
        <v>1.5</v>
      </c>
      <c r="AM94" s="134">
        <v>0.4</v>
      </c>
      <c r="AN94" s="142"/>
      <c r="AO94" s="161"/>
      <c r="AP94" s="161"/>
      <c r="AQ94" s="161"/>
      <c r="AR94" s="161"/>
      <c r="AS94" s="161"/>
      <c r="AT94" s="161"/>
      <c r="AU94" s="161"/>
      <c r="AV94" s="161"/>
      <c r="AW94" s="161"/>
      <c r="AX94" s="161"/>
      <c r="AY94" s="161"/>
      <c r="AZ94" s="161"/>
      <c r="BA94" s="142"/>
      <c r="BB94" s="142"/>
      <c r="BC94" s="142"/>
      <c r="BD94" s="142"/>
      <c r="BE94" s="142"/>
      <c r="BF94" s="142"/>
      <c r="BG94" s="142"/>
      <c r="BH94" s="142"/>
      <c r="BI94" s="142"/>
      <c r="BJ94" s="142"/>
      <c r="BK94" s="142"/>
      <c r="BL94" s="142"/>
      <c r="BM94" s="142"/>
      <c r="BN94" s="142"/>
      <c r="BO94" s="142"/>
      <c r="BP94" s="142"/>
      <c r="BQ94" s="142"/>
      <c r="BR94" s="142"/>
      <c r="BS94" s="142"/>
      <c r="BT94" s="142"/>
      <c r="BU94" s="142"/>
      <c r="BV94" s="142"/>
      <c r="BW94" s="142"/>
      <c r="BX94" s="142"/>
      <c r="BY94" s="142"/>
      <c r="BZ94" s="142"/>
      <c r="CA94" s="142"/>
    </row>
    <row r="95" spans="1:79" x14ac:dyDescent="0.25">
      <c r="A95" s="142"/>
      <c r="B95" s="178">
        <v>1967</v>
      </c>
      <c r="C95" s="131">
        <v>2.98</v>
      </c>
      <c r="D95" s="131">
        <v>0.23</v>
      </c>
      <c r="E95" s="131">
        <v>5.99</v>
      </c>
      <c r="F95" s="131">
        <v>0.71</v>
      </c>
      <c r="G95" s="131">
        <v>37.61</v>
      </c>
      <c r="H95" s="131">
        <f t="shared" si="15"/>
        <v>27.700000000000003</v>
      </c>
      <c r="I95" s="132">
        <v>0.27400000000000002</v>
      </c>
      <c r="J95" s="133">
        <v>3.77</v>
      </c>
      <c r="K95" s="133">
        <v>2.0099999999999998</v>
      </c>
      <c r="L95" s="134">
        <v>1.4</v>
      </c>
      <c r="M95" s="134">
        <v>0.3</v>
      </c>
      <c r="N95" s="142"/>
      <c r="AA95" s="142"/>
      <c r="AB95" s="178">
        <v>1992</v>
      </c>
      <c r="AC95" s="131">
        <v>3.25</v>
      </c>
      <c r="AD95" s="131">
        <v>0.23</v>
      </c>
      <c r="AE95" s="131">
        <v>5.59</v>
      </c>
      <c r="AF95" s="131">
        <v>0.72</v>
      </c>
      <c r="AG95" s="131">
        <v>38.119999999999997</v>
      </c>
      <c r="AH95" s="131">
        <f t="shared" si="16"/>
        <v>28.330000000000002</v>
      </c>
      <c r="AI95" s="132">
        <v>0.28499999999999998</v>
      </c>
      <c r="AJ95" s="133">
        <v>4.12</v>
      </c>
      <c r="AK95" s="133">
        <v>1.72</v>
      </c>
      <c r="AL95" s="134">
        <v>1.5</v>
      </c>
      <c r="AM95" s="134">
        <v>0.5</v>
      </c>
      <c r="AN95" s="142"/>
      <c r="AO95" s="161"/>
      <c r="AP95" s="161"/>
      <c r="AQ95" s="161"/>
      <c r="AR95" s="161"/>
      <c r="AS95" s="161"/>
      <c r="AT95" s="161"/>
      <c r="AU95" s="161"/>
      <c r="AV95" s="161"/>
      <c r="AW95" s="161"/>
      <c r="AX95" s="161"/>
      <c r="AY95" s="161"/>
      <c r="AZ95" s="161"/>
      <c r="BA95" s="142"/>
      <c r="BB95" s="142"/>
      <c r="BC95" s="142"/>
      <c r="BD95" s="142"/>
      <c r="BE95" s="142"/>
      <c r="BF95" s="142"/>
      <c r="BG95" s="142"/>
      <c r="BH95" s="142"/>
      <c r="BI95" s="142"/>
      <c r="BJ95" s="142"/>
      <c r="BK95" s="142"/>
      <c r="BL95" s="142"/>
      <c r="BM95" s="142"/>
      <c r="BN95" s="142"/>
      <c r="BO95" s="142"/>
      <c r="BP95" s="142"/>
      <c r="BQ95" s="142"/>
      <c r="BR95" s="142"/>
      <c r="BS95" s="142"/>
      <c r="BT95" s="142"/>
      <c r="BU95" s="142"/>
      <c r="BV95" s="142"/>
      <c r="BW95" s="142"/>
      <c r="BX95" s="142"/>
      <c r="BY95" s="142"/>
      <c r="BZ95" s="142"/>
      <c r="CA95" s="142"/>
    </row>
    <row r="96" spans="1:79" x14ac:dyDescent="0.25">
      <c r="A96" s="142"/>
      <c r="B96" s="178">
        <v>1968</v>
      </c>
      <c r="C96" s="131">
        <v>2.82</v>
      </c>
      <c r="D96" s="131">
        <v>0.24</v>
      </c>
      <c r="E96" s="131">
        <v>5.89</v>
      </c>
      <c r="F96" s="131">
        <v>0.61</v>
      </c>
      <c r="G96" s="131">
        <v>37.18</v>
      </c>
      <c r="H96" s="131">
        <f t="shared" si="15"/>
        <v>27.619999999999997</v>
      </c>
      <c r="I96" s="132">
        <v>0.26900000000000002</v>
      </c>
      <c r="J96" s="133">
        <v>3.42</v>
      </c>
      <c r="K96" s="133">
        <v>2.09</v>
      </c>
      <c r="L96" s="134">
        <v>1.3</v>
      </c>
      <c r="M96" s="134">
        <v>0.4</v>
      </c>
      <c r="N96" s="142"/>
      <c r="AA96" s="142"/>
      <c r="AB96" s="178">
        <v>1993</v>
      </c>
      <c r="AC96" s="131">
        <v>3.33</v>
      </c>
      <c r="AD96" s="131">
        <v>0.26</v>
      </c>
      <c r="AE96" s="131">
        <v>5.8</v>
      </c>
      <c r="AF96" s="131">
        <v>0.89</v>
      </c>
      <c r="AG96" s="131">
        <v>38.47</v>
      </c>
      <c r="AH96" s="131">
        <f t="shared" si="16"/>
        <v>28.19</v>
      </c>
      <c r="AI96" s="132">
        <v>0.29399999999999998</v>
      </c>
      <c r="AJ96" s="133">
        <v>4.5999999999999996</v>
      </c>
      <c r="AK96" s="133">
        <v>1.74</v>
      </c>
      <c r="AL96" s="134">
        <v>1.9</v>
      </c>
      <c r="AM96" s="134">
        <v>0.5</v>
      </c>
      <c r="AN96" s="142"/>
      <c r="AO96" s="161"/>
      <c r="AP96" s="161"/>
      <c r="AQ96" s="161"/>
      <c r="AR96" s="161"/>
      <c r="AS96" s="161"/>
      <c r="AT96" s="161"/>
      <c r="AU96" s="161"/>
      <c r="AV96" s="161"/>
      <c r="AW96" s="161"/>
      <c r="AX96" s="161"/>
      <c r="AY96" s="161"/>
      <c r="AZ96" s="161"/>
      <c r="BA96" s="142"/>
      <c r="BB96" s="142"/>
      <c r="BC96" s="142"/>
      <c r="BD96" s="142"/>
      <c r="BE96" s="142"/>
      <c r="BF96" s="142"/>
      <c r="BG96" s="142"/>
      <c r="BH96" s="142"/>
      <c r="BI96" s="142"/>
      <c r="BJ96" s="142"/>
      <c r="BK96" s="142"/>
      <c r="BL96" s="142"/>
      <c r="BM96" s="142"/>
      <c r="BN96" s="142"/>
      <c r="BO96" s="513" t="s">
        <v>148</v>
      </c>
      <c r="BP96" s="513"/>
      <c r="BQ96" s="513"/>
      <c r="BR96" s="513"/>
      <c r="BS96" s="513"/>
      <c r="BT96" s="513"/>
      <c r="BU96" s="513"/>
      <c r="BV96" s="513"/>
      <c r="BW96" s="513"/>
      <c r="BX96" s="513"/>
      <c r="BY96" s="513"/>
      <c r="BZ96" s="513"/>
      <c r="CA96" s="142"/>
    </row>
    <row r="97" spans="1:91" x14ac:dyDescent="0.25">
      <c r="A97" s="142"/>
      <c r="B97" s="178">
        <v>1969</v>
      </c>
      <c r="C97" s="131">
        <v>3.45</v>
      </c>
      <c r="D97" s="131">
        <v>0.23</v>
      </c>
      <c r="E97" s="131">
        <v>5.77</v>
      </c>
      <c r="F97" s="131">
        <v>0.8</v>
      </c>
      <c r="G97" s="131">
        <v>38.08</v>
      </c>
      <c r="H97" s="131">
        <f t="shared" si="15"/>
        <v>27.83</v>
      </c>
      <c r="I97" s="132">
        <v>0.27600000000000002</v>
      </c>
      <c r="J97" s="133">
        <v>4.07</v>
      </c>
      <c r="K97" s="133">
        <v>1.67</v>
      </c>
      <c r="L97" s="134">
        <v>2</v>
      </c>
      <c r="M97" s="134">
        <v>0.5</v>
      </c>
      <c r="N97" s="142"/>
      <c r="AA97" s="142"/>
      <c r="AB97" s="178">
        <v>1994</v>
      </c>
      <c r="AC97" s="131">
        <v>3.48</v>
      </c>
      <c r="AD97" s="131">
        <v>0.27</v>
      </c>
      <c r="AE97" s="131">
        <v>6.18</v>
      </c>
      <c r="AF97" s="131">
        <v>1.03</v>
      </c>
      <c r="AG97" s="131">
        <v>38.9</v>
      </c>
      <c r="AH97" s="131">
        <f t="shared" si="16"/>
        <v>27.939999999999998</v>
      </c>
      <c r="AI97" s="132">
        <v>0.3</v>
      </c>
      <c r="AJ97" s="133">
        <v>4.92</v>
      </c>
      <c r="AK97" s="133">
        <v>1.78</v>
      </c>
      <c r="AL97" s="134">
        <v>1.9</v>
      </c>
      <c r="AM97" s="134">
        <v>0.4</v>
      </c>
      <c r="AN97" s="142"/>
      <c r="AO97" s="161"/>
      <c r="AP97" s="161"/>
      <c r="AQ97" s="161"/>
      <c r="AR97" s="161"/>
      <c r="AS97" s="161"/>
      <c r="AT97" s="161"/>
      <c r="AU97" s="161"/>
      <c r="AV97" s="161"/>
      <c r="AW97" s="161"/>
      <c r="AX97" s="161"/>
      <c r="AY97" s="161"/>
      <c r="AZ97" s="161"/>
      <c r="BA97" s="142"/>
      <c r="BB97" s="148"/>
      <c r="BC97" s="148"/>
      <c r="BD97" s="148"/>
      <c r="BE97" s="148"/>
      <c r="BF97" s="148"/>
      <c r="BG97" s="148"/>
      <c r="BH97" s="148"/>
      <c r="BI97" s="148"/>
      <c r="BJ97" s="148"/>
      <c r="BK97" s="148"/>
      <c r="BL97" s="148"/>
      <c r="BM97" s="148"/>
      <c r="BN97" s="142"/>
      <c r="BO97" s="513" t="s">
        <v>149</v>
      </c>
      <c r="BP97" s="513"/>
      <c r="BQ97" s="513"/>
      <c r="BR97" s="513"/>
      <c r="BS97" s="513"/>
      <c r="BT97" s="513"/>
      <c r="BU97" s="513"/>
      <c r="BV97" s="513"/>
      <c r="BW97" s="513"/>
      <c r="BX97" s="513"/>
      <c r="BY97" s="513"/>
      <c r="BZ97" s="513"/>
      <c r="CA97" s="142"/>
    </row>
    <row r="98" spans="1:91" x14ac:dyDescent="0.25">
      <c r="A98" s="142"/>
      <c r="B98" s="178">
        <v>1970</v>
      </c>
      <c r="C98" s="131">
        <v>3.53</v>
      </c>
      <c r="D98" s="131">
        <v>0.21</v>
      </c>
      <c r="E98" s="131">
        <v>5.75</v>
      </c>
      <c r="F98" s="131">
        <v>0.88</v>
      </c>
      <c r="G98" s="131">
        <v>38.409999999999997</v>
      </c>
      <c r="H98" s="131">
        <f t="shared" si="15"/>
        <v>28.039999999999996</v>
      </c>
      <c r="I98" s="132">
        <v>0.28100000000000003</v>
      </c>
      <c r="J98" s="133">
        <v>4.34</v>
      </c>
      <c r="K98" s="133">
        <v>1.63</v>
      </c>
      <c r="L98" s="134">
        <v>1.4</v>
      </c>
      <c r="M98" s="134">
        <v>0.3</v>
      </c>
      <c r="N98" s="142"/>
      <c r="AA98" s="142"/>
      <c r="AB98" s="178">
        <v>1995</v>
      </c>
      <c r="AC98" s="131">
        <v>3.53</v>
      </c>
      <c r="AD98" s="131">
        <v>0.3</v>
      </c>
      <c r="AE98" s="131">
        <v>6.3</v>
      </c>
      <c r="AF98" s="131">
        <v>1.01</v>
      </c>
      <c r="AG98" s="131">
        <v>38.85</v>
      </c>
      <c r="AH98" s="131">
        <f t="shared" si="16"/>
        <v>27.71</v>
      </c>
      <c r="AI98" s="132">
        <v>0.29799999999999999</v>
      </c>
      <c r="AJ98" s="133">
        <v>4.8499999999999996</v>
      </c>
      <c r="AK98" s="133">
        <v>1.79</v>
      </c>
      <c r="AL98" s="134">
        <v>1.9</v>
      </c>
      <c r="AM98" s="134">
        <v>0.4</v>
      </c>
      <c r="AN98" s="142"/>
      <c r="AO98" s="161"/>
      <c r="AP98" s="161"/>
      <c r="AQ98" s="161"/>
      <c r="AR98" s="161"/>
      <c r="AS98" s="161"/>
      <c r="AT98" s="161"/>
      <c r="AU98" s="161"/>
      <c r="AV98" s="161"/>
      <c r="AW98" s="161"/>
      <c r="AX98" s="161"/>
      <c r="AY98" s="161"/>
      <c r="AZ98" s="161"/>
      <c r="BA98" s="142"/>
      <c r="BB98" s="142"/>
      <c r="BC98" s="142"/>
      <c r="BD98" s="142"/>
      <c r="BE98" s="142"/>
      <c r="BF98" s="142"/>
      <c r="BG98" s="142"/>
      <c r="BH98" s="142"/>
      <c r="BI98" s="142"/>
      <c r="BJ98" s="142"/>
      <c r="BK98" s="142"/>
      <c r="BL98" s="142"/>
      <c r="BM98" s="142"/>
      <c r="BN98" s="142"/>
      <c r="BO98" s="142"/>
      <c r="BP98" s="142"/>
      <c r="BQ98" s="142"/>
      <c r="BR98" s="142"/>
      <c r="BS98" s="142"/>
      <c r="BT98" s="142"/>
      <c r="BU98" s="142"/>
      <c r="BV98" s="142"/>
      <c r="BW98" s="142"/>
      <c r="BX98" s="142"/>
      <c r="BY98" s="142"/>
      <c r="BZ98" s="142"/>
      <c r="CA98" s="142"/>
    </row>
    <row r="99" spans="1:91" x14ac:dyDescent="0.25">
      <c r="A99" s="142"/>
      <c r="B99" s="178">
        <v>1971</v>
      </c>
      <c r="C99" s="131">
        <v>3.23</v>
      </c>
      <c r="D99" s="131">
        <v>0.21</v>
      </c>
      <c r="E99" s="131">
        <v>5.41</v>
      </c>
      <c r="F99" s="131">
        <v>0.74</v>
      </c>
      <c r="G99" s="131">
        <v>37.85</v>
      </c>
      <c r="H99" s="131">
        <f t="shared" si="15"/>
        <v>28.260000000000005</v>
      </c>
      <c r="I99" s="132">
        <v>0.27600000000000002</v>
      </c>
      <c r="J99" s="133">
        <v>3.89</v>
      </c>
      <c r="K99" s="133">
        <v>1.67</v>
      </c>
      <c r="L99" s="134">
        <v>1.9</v>
      </c>
      <c r="M99" s="134">
        <v>0.5</v>
      </c>
      <c r="N99" s="142"/>
      <c r="AA99" s="142"/>
      <c r="AB99" s="178">
        <v>1996</v>
      </c>
      <c r="AC99" s="131">
        <v>3.55</v>
      </c>
      <c r="AD99" s="131">
        <v>0.31</v>
      </c>
      <c r="AE99" s="131">
        <v>6.46</v>
      </c>
      <c r="AF99" s="131">
        <v>1.0900000000000001</v>
      </c>
      <c r="AG99" s="131">
        <v>39.1</v>
      </c>
      <c r="AH99" s="131">
        <f t="shared" si="16"/>
        <v>27.69</v>
      </c>
      <c r="AI99" s="132">
        <v>0.30099999999999999</v>
      </c>
      <c r="AJ99" s="133">
        <v>5.04</v>
      </c>
      <c r="AK99" s="133">
        <v>1.82</v>
      </c>
      <c r="AL99" s="134">
        <v>2.2000000000000002</v>
      </c>
      <c r="AM99" s="134">
        <v>0.4</v>
      </c>
      <c r="AN99" s="142"/>
      <c r="AO99" s="161"/>
      <c r="AP99" s="161"/>
      <c r="AQ99" s="161"/>
      <c r="AR99" s="161"/>
      <c r="AS99" s="161"/>
      <c r="AT99" s="161"/>
      <c r="AU99" s="161"/>
      <c r="AV99" s="161"/>
      <c r="AW99" s="161"/>
      <c r="AX99" s="161"/>
      <c r="AY99" s="161"/>
      <c r="AZ99" s="161"/>
      <c r="BA99" s="142"/>
      <c r="BB99" s="142"/>
      <c r="BC99" s="142"/>
      <c r="BD99" s="142"/>
      <c r="BE99" s="142"/>
      <c r="BF99" s="142"/>
      <c r="BG99" s="142"/>
      <c r="BH99" s="142"/>
      <c r="BI99" s="142"/>
      <c r="BJ99" s="142"/>
      <c r="BK99" s="142"/>
      <c r="BL99" s="142"/>
      <c r="BM99" s="142"/>
      <c r="BN99" s="142"/>
    </row>
    <row r="100" spans="1:91" x14ac:dyDescent="0.25">
      <c r="A100" s="142"/>
      <c r="B100" s="178">
        <v>1972</v>
      </c>
      <c r="C100" s="131">
        <v>3.15</v>
      </c>
      <c r="D100" s="131">
        <v>0.2</v>
      </c>
      <c r="E100" s="131">
        <v>5.57</v>
      </c>
      <c r="F100" s="131">
        <v>0.68</v>
      </c>
      <c r="G100" s="131">
        <v>37.64</v>
      </c>
      <c r="H100" s="131">
        <f t="shared" si="15"/>
        <v>28.04</v>
      </c>
      <c r="I100" s="132">
        <v>0.27200000000000002</v>
      </c>
      <c r="J100" s="133">
        <v>3.69</v>
      </c>
      <c r="K100" s="133">
        <v>1.77</v>
      </c>
      <c r="L100" s="134">
        <v>1.7</v>
      </c>
      <c r="M100" s="134">
        <v>0.4</v>
      </c>
      <c r="N100" s="142"/>
      <c r="AA100" s="142"/>
      <c r="AB100" s="178">
        <v>1997</v>
      </c>
      <c r="AC100" s="131">
        <v>3.46</v>
      </c>
      <c r="AD100" s="131">
        <v>0.32</v>
      </c>
      <c r="AE100" s="131">
        <v>6.61</v>
      </c>
      <c r="AF100" s="131">
        <v>1.02</v>
      </c>
      <c r="AG100" s="131">
        <v>38.729999999999997</v>
      </c>
      <c r="AH100" s="131">
        <f t="shared" si="16"/>
        <v>27.319999999999997</v>
      </c>
      <c r="AI100" s="132">
        <v>0.30099999999999999</v>
      </c>
      <c r="AJ100" s="133">
        <v>4.7699999999999996</v>
      </c>
      <c r="AK100" s="133">
        <v>1.91</v>
      </c>
      <c r="AL100" s="134">
        <v>1.7</v>
      </c>
      <c r="AM100" s="134">
        <v>0.3</v>
      </c>
      <c r="AN100" s="142"/>
      <c r="AO100" s="161"/>
      <c r="AP100" s="161"/>
      <c r="AQ100" s="161"/>
      <c r="AR100" s="161"/>
      <c r="AS100" s="161"/>
      <c r="AT100" s="161"/>
      <c r="AU100" s="161"/>
      <c r="AV100" s="161"/>
      <c r="AW100" s="161"/>
      <c r="AX100" s="161"/>
      <c r="AY100" s="161"/>
      <c r="AZ100" s="161"/>
      <c r="BA100" s="142"/>
      <c r="BB100" s="142"/>
      <c r="BC100" s="142"/>
      <c r="BD100" s="142"/>
      <c r="BE100" s="142"/>
      <c r="BF100" s="142"/>
      <c r="BG100" s="142"/>
      <c r="BH100" s="142"/>
      <c r="BI100" s="142"/>
      <c r="BJ100" s="142"/>
      <c r="BK100" s="142"/>
      <c r="BL100" s="142"/>
      <c r="BM100" s="142"/>
      <c r="BN100" s="142"/>
    </row>
    <row r="101" spans="1:91" x14ac:dyDescent="0.25">
      <c r="A101" s="142"/>
      <c r="B101" s="178">
        <v>1973</v>
      </c>
      <c r="C101" s="131">
        <v>3.37</v>
      </c>
      <c r="D101" s="131">
        <v>0.19</v>
      </c>
      <c r="E101" s="131">
        <v>5.24</v>
      </c>
      <c r="F101" s="131">
        <v>0.8</v>
      </c>
      <c r="G101" s="131">
        <v>38.29</v>
      </c>
      <c r="H101" s="131">
        <f t="shared" si="15"/>
        <v>28.69</v>
      </c>
      <c r="I101" s="132">
        <v>0.28100000000000003</v>
      </c>
      <c r="J101" s="133">
        <v>4.21</v>
      </c>
      <c r="K101" s="133">
        <v>1.55</v>
      </c>
      <c r="L101" s="134">
        <v>1.5</v>
      </c>
      <c r="M101" s="134">
        <v>0.3</v>
      </c>
      <c r="N101" s="142"/>
      <c r="AA101" s="142"/>
      <c r="AB101" s="178">
        <v>1998</v>
      </c>
      <c r="AC101" s="131">
        <v>3.38</v>
      </c>
      <c r="AD101" s="131">
        <v>0.33</v>
      </c>
      <c r="AE101" s="131">
        <v>6.56</v>
      </c>
      <c r="AF101" s="131">
        <v>1.04</v>
      </c>
      <c r="AG101" s="131">
        <v>38.71</v>
      </c>
      <c r="AH101" s="131">
        <f t="shared" si="16"/>
        <v>27.400000000000002</v>
      </c>
      <c r="AI101" s="132">
        <v>0.29899999999999999</v>
      </c>
      <c r="AJ101" s="133">
        <v>4.79</v>
      </c>
      <c r="AK101" s="133">
        <v>1.94</v>
      </c>
      <c r="AL101" s="134">
        <v>2.2000000000000002</v>
      </c>
      <c r="AM101" s="134">
        <v>0.5</v>
      </c>
      <c r="AN101" s="142"/>
      <c r="AO101" s="142"/>
      <c r="AP101" s="142"/>
      <c r="AQ101" s="142"/>
      <c r="AR101" s="142"/>
      <c r="AS101" s="142"/>
      <c r="AT101" s="142"/>
      <c r="AU101" s="142"/>
      <c r="AV101" s="142"/>
      <c r="AW101" s="142"/>
      <c r="AX101" s="142"/>
      <c r="AY101" s="142"/>
      <c r="AZ101" s="142"/>
      <c r="BA101" s="142"/>
      <c r="BB101" s="161"/>
      <c r="BC101" s="161"/>
      <c r="BD101" s="161"/>
      <c r="BE101" s="161"/>
      <c r="BF101" s="161"/>
      <c r="BG101" s="161"/>
      <c r="BH101" s="161"/>
      <c r="BI101" s="161"/>
      <c r="BJ101" s="161"/>
      <c r="BK101" s="161"/>
      <c r="BL101" s="161"/>
      <c r="BM101" s="161"/>
      <c r="BN101" s="142"/>
      <c r="CB101" s="162"/>
      <c r="CC101" s="162"/>
      <c r="CD101" s="162"/>
      <c r="CE101" s="162"/>
      <c r="CF101" s="162"/>
      <c r="CG101" s="162"/>
      <c r="CH101" s="162"/>
      <c r="CI101" s="162"/>
      <c r="CJ101" s="162"/>
      <c r="CK101" s="162"/>
      <c r="CL101" s="162"/>
      <c r="CM101" s="162"/>
    </row>
    <row r="102" spans="1:91" x14ac:dyDescent="0.25">
      <c r="A102" s="142"/>
      <c r="B102" s="178">
        <v>1974</v>
      </c>
      <c r="C102" s="131">
        <v>3.33</v>
      </c>
      <c r="D102" s="131">
        <v>0.2</v>
      </c>
      <c r="E102" s="131">
        <v>5.01</v>
      </c>
      <c r="F102" s="131">
        <v>0.68</v>
      </c>
      <c r="G102" s="131">
        <v>38.270000000000003</v>
      </c>
      <c r="H102" s="131">
        <f t="shared" si="15"/>
        <v>29.050000000000004</v>
      </c>
      <c r="I102" s="132">
        <v>0.28199999999999997</v>
      </c>
      <c r="J102" s="133">
        <v>4.12</v>
      </c>
      <c r="K102" s="133">
        <v>1.5</v>
      </c>
      <c r="L102" s="134">
        <v>1.6</v>
      </c>
      <c r="M102" s="134">
        <v>0.5</v>
      </c>
      <c r="N102" s="142"/>
      <c r="AA102" s="142"/>
      <c r="AB102" s="178">
        <v>1999</v>
      </c>
      <c r="AC102" s="131">
        <v>3.68</v>
      </c>
      <c r="AD102" s="131">
        <v>0.33</v>
      </c>
      <c r="AE102" s="131">
        <v>6.41</v>
      </c>
      <c r="AF102" s="131">
        <v>1.1399999999999999</v>
      </c>
      <c r="AG102" s="131">
        <v>39.06</v>
      </c>
      <c r="AH102" s="131">
        <f t="shared" si="16"/>
        <v>27.500000000000004</v>
      </c>
      <c r="AI102" s="132">
        <v>0.30199999999999999</v>
      </c>
      <c r="AJ102" s="133">
        <v>5.08</v>
      </c>
      <c r="AK102" s="133">
        <v>1.74</v>
      </c>
      <c r="AL102" s="134">
        <v>1.9</v>
      </c>
      <c r="AM102" s="134">
        <v>0.6</v>
      </c>
      <c r="AN102" s="142"/>
      <c r="AO102" s="142"/>
      <c r="AP102" s="142"/>
      <c r="AQ102" s="142"/>
      <c r="AR102" s="142"/>
      <c r="AS102" s="142"/>
      <c r="AT102" s="142"/>
      <c r="AU102" s="142"/>
      <c r="AV102" s="142"/>
      <c r="AW102" s="142"/>
      <c r="AX102" s="142"/>
      <c r="AY102" s="142"/>
      <c r="AZ102" s="142"/>
      <c r="BA102" s="142"/>
      <c r="BB102" s="161"/>
      <c r="BC102" s="161"/>
      <c r="BD102" s="161"/>
      <c r="BE102" s="161"/>
      <c r="BF102" s="161"/>
      <c r="BG102" s="161"/>
      <c r="BH102" s="161"/>
      <c r="BI102" s="161"/>
      <c r="BJ102" s="161"/>
      <c r="BK102" s="161"/>
      <c r="BL102" s="161"/>
      <c r="BM102" s="161"/>
      <c r="BN102" s="142"/>
      <c r="CB102" s="162"/>
      <c r="CC102" s="162"/>
      <c r="CD102" s="162"/>
      <c r="CE102" s="162"/>
      <c r="CF102" s="162"/>
      <c r="CG102" s="162"/>
      <c r="CH102" s="162"/>
      <c r="CI102" s="162"/>
      <c r="CJ102" s="162"/>
      <c r="CK102" s="162"/>
      <c r="CL102" s="162"/>
      <c r="CM102" s="162"/>
    </row>
    <row r="103" spans="1:91" x14ac:dyDescent="0.25">
      <c r="A103" s="142"/>
      <c r="B103" s="178">
        <v>1975</v>
      </c>
      <c r="C103" s="131">
        <v>3.46</v>
      </c>
      <c r="D103" s="131">
        <v>0.2</v>
      </c>
      <c r="E103" s="131">
        <v>4.9800000000000004</v>
      </c>
      <c r="F103" s="131">
        <v>0.7</v>
      </c>
      <c r="G103" s="131">
        <v>38.42</v>
      </c>
      <c r="H103" s="131">
        <f t="shared" si="15"/>
        <v>29.08</v>
      </c>
      <c r="I103" s="132">
        <v>0.28199999999999997</v>
      </c>
      <c r="J103" s="133">
        <v>4.21</v>
      </c>
      <c r="K103" s="133">
        <v>1.44</v>
      </c>
      <c r="L103" s="134">
        <v>1.8</v>
      </c>
      <c r="M103" s="134">
        <v>0.5</v>
      </c>
      <c r="N103" s="142"/>
      <c r="AA103" s="142"/>
      <c r="AB103" s="178">
        <v>2000</v>
      </c>
      <c r="AC103" s="131">
        <v>3.75</v>
      </c>
      <c r="AD103" s="131">
        <v>0.32</v>
      </c>
      <c r="AE103" s="131">
        <v>6.45</v>
      </c>
      <c r="AF103" s="131">
        <v>1.17</v>
      </c>
      <c r="AG103" s="131">
        <v>39.159999999999997</v>
      </c>
      <c r="AH103" s="131">
        <f t="shared" si="16"/>
        <v>27.47</v>
      </c>
      <c r="AI103" s="132">
        <v>0.3</v>
      </c>
      <c r="AJ103" s="133">
        <v>5.14</v>
      </c>
      <c r="AK103" s="133">
        <v>1.72</v>
      </c>
      <c r="AL103" s="134">
        <v>1.6</v>
      </c>
      <c r="AM103" s="134">
        <v>0.4</v>
      </c>
      <c r="AN103" s="142"/>
      <c r="AO103" s="142"/>
      <c r="AP103" s="142"/>
      <c r="AQ103" s="142"/>
      <c r="AR103" s="142"/>
      <c r="AS103" s="142"/>
      <c r="AT103" s="142"/>
      <c r="AU103" s="142"/>
      <c r="AV103" s="142"/>
      <c r="AW103" s="142"/>
      <c r="AX103" s="142"/>
      <c r="AY103" s="142"/>
      <c r="AZ103" s="142"/>
      <c r="BA103" s="142"/>
      <c r="BB103" s="142"/>
      <c r="BC103" s="142"/>
      <c r="BD103" s="142"/>
      <c r="BE103" s="142"/>
      <c r="BF103" s="142"/>
      <c r="BG103" s="142"/>
      <c r="BH103" s="142"/>
      <c r="BI103" s="142"/>
      <c r="BJ103" s="142"/>
      <c r="BK103" s="142"/>
      <c r="BL103" s="142"/>
      <c r="BM103" s="142"/>
      <c r="BN103" s="142"/>
      <c r="CB103" s="162"/>
      <c r="CC103" s="162"/>
      <c r="CD103" s="162"/>
      <c r="CE103" s="162"/>
      <c r="CF103" s="162"/>
      <c r="CG103" s="162"/>
      <c r="CH103" s="162"/>
      <c r="CI103" s="162"/>
      <c r="CJ103" s="162"/>
      <c r="CK103" s="162"/>
      <c r="CL103" s="162"/>
      <c r="CM103" s="162"/>
    </row>
    <row r="104" spans="1:91" x14ac:dyDescent="0.25">
      <c r="A104" s="142"/>
      <c r="B104" s="178">
        <v>1976</v>
      </c>
      <c r="C104" s="131">
        <v>3.2</v>
      </c>
      <c r="D104" s="131">
        <v>0.18</v>
      </c>
      <c r="E104" s="131">
        <v>4.83</v>
      </c>
      <c r="F104" s="131">
        <v>0.57999999999999996</v>
      </c>
      <c r="G104" s="131">
        <v>38.06</v>
      </c>
      <c r="H104" s="131">
        <f t="shared" si="15"/>
        <v>29.270000000000003</v>
      </c>
      <c r="I104" s="132">
        <v>0.28100000000000003</v>
      </c>
      <c r="J104" s="133">
        <v>3.99</v>
      </c>
      <c r="K104" s="133">
        <v>1.51</v>
      </c>
      <c r="L104" s="134">
        <v>2</v>
      </c>
      <c r="M104" s="134">
        <v>0.5</v>
      </c>
      <c r="N104" s="142"/>
      <c r="AA104" s="142"/>
      <c r="AB104" s="178">
        <v>2001</v>
      </c>
      <c r="AC104" s="131">
        <v>3.25</v>
      </c>
      <c r="AD104" s="131">
        <v>0.39</v>
      </c>
      <c r="AE104" s="131">
        <v>6.67</v>
      </c>
      <c r="AF104" s="131">
        <v>1.1200000000000001</v>
      </c>
      <c r="AG104" s="131">
        <v>38.49</v>
      </c>
      <c r="AH104" s="131">
        <f t="shared" si="16"/>
        <v>27.06</v>
      </c>
      <c r="AI104" s="132">
        <v>0.29599999999999999</v>
      </c>
      <c r="AJ104" s="133">
        <v>4.78</v>
      </c>
      <c r="AK104" s="133">
        <v>2.0499999999999998</v>
      </c>
      <c r="AL104" s="134">
        <v>1.7</v>
      </c>
      <c r="AM104" s="134">
        <v>0.4</v>
      </c>
      <c r="AN104" s="142"/>
      <c r="AO104" s="142"/>
      <c r="AP104" s="142"/>
      <c r="AQ104" s="142"/>
      <c r="AR104" s="142"/>
      <c r="AS104" s="142"/>
      <c r="AT104" s="142"/>
      <c r="AU104" s="142"/>
      <c r="AV104" s="142"/>
      <c r="AW104" s="142"/>
      <c r="AX104" s="142"/>
      <c r="AY104" s="142"/>
      <c r="AZ104" s="142"/>
      <c r="BA104" s="142"/>
      <c r="BB104" s="161"/>
      <c r="BC104" s="161"/>
      <c r="BD104" s="161"/>
      <c r="BE104" s="161"/>
      <c r="BF104" s="161"/>
      <c r="BG104" s="161"/>
      <c r="BH104" s="161"/>
      <c r="BI104" s="161"/>
      <c r="BJ104" s="161"/>
      <c r="BK104" s="161"/>
      <c r="BL104" s="161"/>
      <c r="BM104" s="161"/>
      <c r="BN104" s="142"/>
      <c r="CB104" s="162"/>
      <c r="CC104" s="162"/>
      <c r="CD104" s="162"/>
      <c r="CE104" s="162"/>
      <c r="CF104" s="162"/>
      <c r="CG104" s="162"/>
      <c r="CH104" s="162"/>
      <c r="CI104" s="162"/>
      <c r="CJ104" s="162"/>
      <c r="CK104" s="162"/>
      <c r="CL104" s="162"/>
      <c r="CM104" s="162"/>
    </row>
    <row r="105" spans="1:91" x14ac:dyDescent="0.25">
      <c r="A105" s="142"/>
      <c r="B105" s="178">
        <v>1977</v>
      </c>
      <c r="C105" s="131">
        <v>3.27</v>
      </c>
      <c r="D105" s="131">
        <v>0.19</v>
      </c>
      <c r="E105" s="131">
        <v>5.16</v>
      </c>
      <c r="F105" s="131">
        <v>0.87</v>
      </c>
      <c r="G105" s="131">
        <v>38.409999999999997</v>
      </c>
      <c r="H105" s="131">
        <f t="shared" si="15"/>
        <v>28.919999999999995</v>
      </c>
      <c r="I105" s="132">
        <v>0.28699999999999998</v>
      </c>
      <c r="J105" s="133">
        <v>4.47</v>
      </c>
      <c r="K105" s="133">
        <v>1.58</v>
      </c>
      <c r="L105" s="134">
        <v>1.8</v>
      </c>
      <c r="M105" s="134">
        <v>0.6</v>
      </c>
      <c r="N105" s="142"/>
      <c r="AA105" s="142"/>
      <c r="AB105" s="178">
        <v>2002</v>
      </c>
      <c r="AC105" s="131">
        <v>3.35</v>
      </c>
      <c r="AD105" s="131">
        <v>0.36</v>
      </c>
      <c r="AE105" s="131">
        <v>6.47</v>
      </c>
      <c r="AF105" s="131">
        <v>1.04</v>
      </c>
      <c r="AG105" s="131">
        <v>38.46</v>
      </c>
      <c r="AH105" s="131">
        <f t="shared" si="16"/>
        <v>27.240000000000002</v>
      </c>
      <c r="AI105" s="132">
        <v>0.29299999999999998</v>
      </c>
      <c r="AJ105" s="133">
        <v>4.62</v>
      </c>
      <c r="AK105" s="133">
        <v>1.93</v>
      </c>
      <c r="AL105" s="134">
        <v>2</v>
      </c>
      <c r="AM105" s="134">
        <v>0.4</v>
      </c>
      <c r="AN105" s="142"/>
      <c r="AO105" s="513" t="s">
        <v>150</v>
      </c>
      <c r="AP105" s="513"/>
      <c r="AQ105" s="513"/>
      <c r="AR105" s="513"/>
      <c r="AS105" s="513"/>
      <c r="AT105" s="513"/>
      <c r="AU105" s="513"/>
      <c r="AV105" s="513"/>
      <c r="AW105" s="513"/>
      <c r="AX105" s="513"/>
      <c r="AY105" s="513"/>
      <c r="AZ105" s="513"/>
      <c r="BA105" s="142"/>
      <c r="BB105" s="161"/>
      <c r="BC105" s="161"/>
      <c r="BD105" s="161"/>
      <c r="BE105" s="161"/>
      <c r="BF105" s="161"/>
      <c r="BG105" s="161"/>
      <c r="BH105" s="161"/>
      <c r="BI105" s="161"/>
      <c r="BJ105" s="161"/>
      <c r="BK105" s="161"/>
      <c r="BL105" s="161"/>
      <c r="BM105" s="161"/>
      <c r="BN105" s="142"/>
      <c r="CB105" s="163"/>
      <c r="CC105" s="163"/>
      <c r="CD105" s="163"/>
      <c r="CE105" s="163"/>
      <c r="CF105" s="163"/>
      <c r="CG105" s="163"/>
      <c r="CH105" s="163"/>
      <c r="CI105" s="163"/>
      <c r="CJ105" s="163"/>
      <c r="CK105" s="163"/>
      <c r="CL105" s="163"/>
      <c r="CM105" s="163"/>
    </row>
    <row r="106" spans="1:91" x14ac:dyDescent="0.25">
      <c r="A106" s="142"/>
      <c r="B106" s="178">
        <v>1978</v>
      </c>
      <c r="C106" s="131">
        <v>3.23</v>
      </c>
      <c r="D106" s="131">
        <v>0.18</v>
      </c>
      <c r="E106" s="131">
        <v>4.7699999999999996</v>
      </c>
      <c r="F106" s="131">
        <v>0.7</v>
      </c>
      <c r="G106" s="131">
        <v>37.869999999999997</v>
      </c>
      <c r="H106" s="131">
        <f t="shared" si="15"/>
        <v>28.990000000000002</v>
      </c>
      <c r="I106" s="132">
        <v>0.28000000000000003</v>
      </c>
      <c r="J106" s="133">
        <v>4.0999999999999996</v>
      </c>
      <c r="K106" s="133">
        <v>1.48</v>
      </c>
      <c r="L106" s="134">
        <v>1.7</v>
      </c>
      <c r="M106" s="134">
        <v>0.5</v>
      </c>
      <c r="N106" s="142"/>
      <c r="AA106" s="142"/>
      <c r="AB106" s="178">
        <v>2003</v>
      </c>
      <c r="AC106" s="131">
        <v>3.27</v>
      </c>
      <c r="AD106" s="131">
        <v>0.38</v>
      </c>
      <c r="AE106" s="131">
        <v>6.34</v>
      </c>
      <c r="AF106" s="131">
        <v>1.07</v>
      </c>
      <c r="AG106" s="131">
        <v>38.57</v>
      </c>
      <c r="AH106" s="131">
        <f t="shared" si="16"/>
        <v>27.509999999999994</v>
      </c>
      <c r="AI106" s="132">
        <v>0.29399999999999998</v>
      </c>
      <c r="AJ106" s="133">
        <v>4.7300000000000004</v>
      </c>
      <c r="AK106" s="133">
        <v>1.94</v>
      </c>
      <c r="AL106" s="134">
        <v>2.4</v>
      </c>
      <c r="AM106" s="134">
        <v>0.5</v>
      </c>
      <c r="AN106" s="142"/>
      <c r="AO106" s="513" t="s">
        <v>151</v>
      </c>
      <c r="AP106" s="513"/>
      <c r="AQ106" s="513"/>
      <c r="AR106" s="513"/>
      <c r="AS106" s="513"/>
      <c r="AT106" s="513"/>
      <c r="AU106" s="513"/>
      <c r="AV106" s="513"/>
      <c r="AW106" s="513"/>
      <c r="AX106" s="513"/>
      <c r="AY106" s="513"/>
      <c r="AZ106" s="513"/>
      <c r="BA106" s="142"/>
      <c r="BB106" s="161"/>
      <c r="BC106" s="161"/>
      <c r="BD106" s="161"/>
      <c r="BE106" s="161"/>
      <c r="BF106" s="161"/>
      <c r="BG106" s="161"/>
      <c r="BH106" s="161"/>
      <c r="BI106" s="161"/>
      <c r="BJ106" s="161"/>
      <c r="BK106" s="161"/>
      <c r="BL106" s="161"/>
      <c r="BM106" s="161"/>
      <c r="BN106" s="142"/>
      <c r="CB106" s="164"/>
      <c r="CC106" s="164"/>
      <c r="CD106" s="164"/>
      <c r="CE106" s="164"/>
      <c r="CF106" s="164"/>
      <c r="CG106" s="164"/>
      <c r="CH106" s="164"/>
      <c r="CI106" s="164"/>
      <c r="CJ106" s="164"/>
      <c r="CK106" s="164"/>
      <c r="CL106" s="164"/>
      <c r="CM106" s="164"/>
    </row>
    <row r="107" spans="1:91" x14ac:dyDescent="0.25">
      <c r="A107" s="142"/>
      <c r="B107" s="178">
        <v>1979</v>
      </c>
      <c r="C107" s="131">
        <v>3.24</v>
      </c>
      <c r="D107" s="131">
        <v>0.18</v>
      </c>
      <c r="E107" s="131">
        <v>4.7699999999999996</v>
      </c>
      <c r="F107" s="131">
        <v>0.82</v>
      </c>
      <c r="G107" s="131">
        <v>38.22</v>
      </c>
      <c r="H107" s="131">
        <f t="shared" si="15"/>
        <v>29.209999999999997</v>
      </c>
      <c r="I107" s="132">
        <v>0.28599999999999998</v>
      </c>
      <c r="J107" s="133">
        <v>4.46</v>
      </c>
      <c r="K107" s="133">
        <v>1.47</v>
      </c>
      <c r="L107" s="134">
        <v>1.8</v>
      </c>
      <c r="M107" s="134">
        <v>0.5</v>
      </c>
      <c r="N107" s="142"/>
      <c r="AA107" s="142"/>
      <c r="AB107" s="178">
        <v>2004</v>
      </c>
      <c r="AC107" s="131">
        <v>3.34</v>
      </c>
      <c r="AD107" s="131">
        <v>0.38</v>
      </c>
      <c r="AE107" s="131">
        <v>6.55</v>
      </c>
      <c r="AF107" s="131">
        <v>1.1200000000000001</v>
      </c>
      <c r="AG107" s="131">
        <v>38.83</v>
      </c>
      <c r="AH107" s="131">
        <f t="shared" si="16"/>
        <v>27.439999999999991</v>
      </c>
      <c r="AI107" s="132">
        <v>0.29699999999999999</v>
      </c>
      <c r="AJ107" s="133">
        <v>4.8099999999999996</v>
      </c>
      <c r="AK107" s="133">
        <v>1.96</v>
      </c>
      <c r="AL107" s="134">
        <v>2.1</v>
      </c>
      <c r="AM107" s="134">
        <v>0.4</v>
      </c>
      <c r="AN107" s="142"/>
      <c r="AO107" s="142"/>
      <c r="AP107" s="142"/>
      <c r="AQ107" s="142"/>
      <c r="AR107" s="142"/>
      <c r="AS107" s="142"/>
      <c r="AT107" s="142"/>
      <c r="AU107" s="142"/>
      <c r="AV107" s="142"/>
      <c r="AW107" s="142"/>
      <c r="AX107" s="142"/>
      <c r="AY107" s="142"/>
      <c r="AZ107" s="142"/>
      <c r="BA107" s="142"/>
      <c r="BB107" s="161"/>
      <c r="BC107" s="161"/>
      <c r="BD107" s="161"/>
      <c r="BE107" s="161"/>
      <c r="BF107" s="161"/>
      <c r="BG107" s="161"/>
      <c r="BH107" s="161"/>
      <c r="BI107" s="161"/>
      <c r="BJ107" s="161"/>
      <c r="BK107" s="161"/>
      <c r="BL107" s="161"/>
      <c r="BM107" s="161"/>
      <c r="BN107" s="142"/>
    </row>
    <row r="108" spans="1:91" x14ac:dyDescent="0.25">
      <c r="A108" s="142"/>
      <c r="B108" s="178">
        <v>1980</v>
      </c>
      <c r="C108" s="131">
        <v>3.13</v>
      </c>
      <c r="D108" s="131">
        <v>0.16</v>
      </c>
      <c r="E108" s="131">
        <v>4.8</v>
      </c>
      <c r="F108" s="131">
        <v>0.73</v>
      </c>
      <c r="G108" s="131">
        <v>38.29</v>
      </c>
      <c r="H108" s="131">
        <f t="shared" si="15"/>
        <v>29.47</v>
      </c>
      <c r="I108" s="132">
        <v>0.28699999999999998</v>
      </c>
      <c r="J108" s="133">
        <v>4.29</v>
      </c>
      <c r="K108" s="133">
        <v>1.53</v>
      </c>
      <c r="L108" s="134">
        <v>1.5</v>
      </c>
      <c r="M108" s="134">
        <v>0.5</v>
      </c>
      <c r="N108" s="142"/>
      <c r="AA108" s="142"/>
      <c r="AB108" s="178">
        <v>2005</v>
      </c>
      <c r="AC108" s="131">
        <v>3.13</v>
      </c>
      <c r="AD108" s="131">
        <v>0.37</v>
      </c>
      <c r="AE108" s="131">
        <v>6.3</v>
      </c>
      <c r="AF108" s="131">
        <v>1.03</v>
      </c>
      <c r="AG108" s="131">
        <v>38.32</v>
      </c>
      <c r="AH108" s="131">
        <f t="shared" si="16"/>
        <v>27.49</v>
      </c>
      <c r="AI108" s="132">
        <v>0.29499999999999998</v>
      </c>
      <c r="AJ108" s="133">
        <v>4.59</v>
      </c>
      <c r="AK108" s="133">
        <v>2.02</v>
      </c>
      <c r="AL108" s="134">
        <v>1.7</v>
      </c>
      <c r="AM108" s="134">
        <v>0.2</v>
      </c>
      <c r="AN108" s="142"/>
      <c r="BA108" s="142"/>
      <c r="BB108" s="161"/>
      <c r="BC108" s="161"/>
      <c r="BD108" s="161"/>
      <c r="BE108" s="161"/>
      <c r="BF108" s="161"/>
      <c r="BG108" s="161"/>
      <c r="BH108" s="161"/>
      <c r="BI108" s="161"/>
      <c r="BJ108" s="161"/>
      <c r="BK108" s="161"/>
      <c r="BL108" s="161"/>
      <c r="BM108" s="161"/>
      <c r="BN108" s="142"/>
      <c r="CB108" s="164"/>
      <c r="CC108" s="164"/>
      <c r="CD108" s="164"/>
      <c r="CE108" s="164"/>
      <c r="CF108" s="164"/>
      <c r="CG108" s="164"/>
      <c r="CH108" s="164"/>
      <c r="CI108" s="164"/>
      <c r="CJ108" s="164"/>
      <c r="CK108" s="164"/>
      <c r="CL108" s="164"/>
      <c r="CM108" s="164"/>
    </row>
    <row r="109" spans="1:91" x14ac:dyDescent="0.25">
      <c r="A109" s="142"/>
      <c r="B109" s="178">
        <v>1981</v>
      </c>
      <c r="C109" s="131">
        <v>3.18</v>
      </c>
      <c r="D109" s="131">
        <v>0.17</v>
      </c>
      <c r="E109" s="131">
        <v>4.75</v>
      </c>
      <c r="F109" s="131">
        <v>0.64</v>
      </c>
      <c r="G109" s="131">
        <v>37.979999999999997</v>
      </c>
      <c r="H109" s="131">
        <f t="shared" si="15"/>
        <v>29.239999999999995</v>
      </c>
      <c r="I109" s="132">
        <v>0.27900000000000003</v>
      </c>
      <c r="J109" s="133">
        <v>4</v>
      </c>
      <c r="K109" s="133">
        <v>1.49</v>
      </c>
      <c r="L109" s="134">
        <v>1.7</v>
      </c>
      <c r="M109" s="134">
        <v>0.6</v>
      </c>
      <c r="N109" s="142"/>
      <c r="AA109" s="142"/>
      <c r="AB109" s="178">
        <v>2006</v>
      </c>
      <c r="AC109" s="131">
        <v>3.26</v>
      </c>
      <c r="AD109" s="131">
        <v>0.37</v>
      </c>
      <c r="AE109" s="131">
        <v>6.52</v>
      </c>
      <c r="AF109" s="131">
        <v>1.1100000000000001</v>
      </c>
      <c r="AG109" s="131">
        <v>38.71</v>
      </c>
      <c r="AH109" s="131">
        <f t="shared" si="16"/>
        <v>27.450000000000006</v>
      </c>
      <c r="AI109" s="132">
        <v>0.30099999999999999</v>
      </c>
      <c r="AJ109" s="133">
        <v>4.8600000000000003</v>
      </c>
      <c r="AK109" s="133">
        <v>2</v>
      </c>
      <c r="AL109" s="134">
        <v>1.4</v>
      </c>
      <c r="AM109" s="134">
        <v>0.4</v>
      </c>
      <c r="AN109" s="142"/>
      <c r="BA109" s="142"/>
      <c r="BB109" s="161"/>
      <c r="BC109" s="161"/>
      <c r="BD109" s="161"/>
      <c r="BE109" s="161"/>
      <c r="BF109" s="161"/>
      <c r="BG109" s="161"/>
      <c r="BH109" s="161"/>
      <c r="BI109" s="161"/>
      <c r="BJ109" s="161"/>
      <c r="BK109" s="161"/>
      <c r="BL109" s="161"/>
      <c r="BM109" s="161"/>
      <c r="BN109" s="142"/>
      <c r="CB109" s="164"/>
      <c r="CC109" s="164"/>
      <c r="CD109" s="164"/>
      <c r="CE109" s="164"/>
      <c r="CF109" s="164"/>
      <c r="CG109" s="164"/>
      <c r="CH109" s="164"/>
      <c r="CI109" s="164"/>
      <c r="CJ109" s="164"/>
      <c r="CK109" s="164"/>
      <c r="CL109" s="164"/>
      <c r="CM109" s="164"/>
    </row>
    <row r="110" spans="1:91" x14ac:dyDescent="0.25">
      <c r="A110" s="142"/>
      <c r="B110" s="178">
        <v>1982</v>
      </c>
      <c r="C110" s="131">
        <v>3.16</v>
      </c>
      <c r="D110" s="131">
        <v>0.16</v>
      </c>
      <c r="E110" s="131">
        <v>5.04</v>
      </c>
      <c r="F110" s="131">
        <v>0.8</v>
      </c>
      <c r="G110" s="131">
        <v>38.229999999999997</v>
      </c>
      <c r="H110" s="131">
        <f t="shared" si="15"/>
        <v>29.069999999999997</v>
      </c>
      <c r="I110" s="132">
        <v>0.28399999999999997</v>
      </c>
      <c r="J110" s="133">
        <v>4.3</v>
      </c>
      <c r="K110" s="133">
        <v>1.6</v>
      </c>
      <c r="L110" s="134">
        <v>2.1</v>
      </c>
      <c r="M110" s="134">
        <v>0.5</v>
      </c>
      <c r="N110" s="142"/>
      <c r="AA110" s="142"/>
      <c r="AB110" s="178">
        <v>2007</v>
      </c>
      <c r="AC110" s="131">
        <v>3.31</v>
      </c>
      <c r="AD110" s="131">
        <v>0.36</v>
      </c>
      <c r="AE110" s="131">
        <v>6.62</v>
      </c>
      <c r="AF110" s="131">
        <v>1.02</v>
      </c>
      <c r="AG110" s="131">
        <v>38.799999999999997</v>
      </c>
      <c r="AH110" s="131">
        <f t="shared" si="16"/>
        <v>27.489999999999995</v>
      </c>
      <c r="AI110" s="132">
        <v>0.30199999999999999</v>
      </c>
      <c r="AJ110" s="133">
        <v>4.8</v>
      </c>
      <c r="AK110" s="133">
        <v>2</v>
      </c>
      <c r="AL110" s="134">
        <v>1.8</v>
      </c>
      <c r="AM110" s="134">
        <v>0.4</v>
      </c>
      <c r="AN110" s="142"/>
      <c r="BA110" s="142"/>
      <c r="BB110" s="161"/>
      <c r="BC110" s="161"/>
      <c r="BD110" s="161"/>
      <c r="BE110" s="161"/>
      <c r="BF110" s="161"/>
      <c r="BG110" s="161"/>
      <c r="BH110" s="161"/>
      <c r="BI110" s="161"/>
      <c r="BJ110" s="161"/>
      <c r="BK110" s="161"/>
      <c r="BL110" s="161"/>
      <c r="BM110" s="161"/>
      <c r="BN110" s="142"/>
      <c r="CB110" s="164"/>
      <c r="CC110" s="164"/>
      <c r="CD110" s="164"/>
      <c r="CE110" s="164"/>
      <c r="CF110" s="164"/>
      <c r="CG110" s="164"/>
      <c r="CH110" s="164"/>
      <c r="CI110" s="164"/>
      <c r="CJ110" s="164"/>
      <c r="CK110" s="164"/>
      <c r="CL110" s="164"/>
      <c r="CM110" s="164"/>
    </row>
    <row r="111" spans="1:91" x14ac:dyDescent="0.25">
      <c r="A111" s="142"/>
      <c r="B111" s="178">
        <v>1983</v>
      </c>
      <c r="C111" s="131">
        <v>3.2</v>
      </c>
      <c r="D111" s="131">
        <v>0.17</v>
      </c>
      <c r="E111" s="131">
        <v>5.15</v>
      </c>
      <c r="F111" s="131">
        <v>0.78</v>
      </c>
      <c r="G111" s="131">
        <v>38.08</v>
      </c>
      <c r="H111" s="131">
        <f t="shared" si="15"/>
        <v>28.779999999999994</v>
      </c>
      <c r="I111" s="132">
        <v>0.28499999999999998</v>
      </c>
      <c r="J111" s="133">
        <v>4.3099999999999996</v>
      </c>
      <c r="K111" s="133">
        <v>1.61</v>
      </c>
      <c r="L111" s="134">
        <v>1.5</v>
      </c>
      <c r="M111" s="134">
        <v>0.4</v>
      </c>
      <c r="N111" s="142"/>
      <c r="AA111" s="142"/>
      <c r="AB111" s="178">
        <v>2008</v>
      </c>
      <c r="AC111" s="131">
        <v>3.36</v>
      </c>
      <c r="AD111" s="131">
        <v>0.34</v>
      </c>
      <c r="AE111" s="131">
        <v>6.77</v>
      </c>
      <c r="AF111" s="131">
        <v>1</v>
      </c>
      <c r="AG111" s="131">
        <v>38.64</v>
      </c>
      <c r="AH111" s="131">
        <f t="shared" si="16"/>
        <v>27.169999999999998</v>
      </c>
      <c r="AI111" s="132">
        <v>0.3</v>
      </c>
      <c r="AJ111" s="133">
        <v>4.6500000000000004</v>
      </c>
      <c r="AK111" s="133">
        <v>2.0099999999999998</v>
      </c>
      <c r="AL111" s="134">
        <v>1.7</v>
      </c>
      <c r="AM111" s="134">
        <v>0.4</v>
      </c>
      <c r="AN111" s="142"/>
      <c r="BA111" s="142"/>
      <c r="BB111" s="161"/>
      <c r="BC111" s="161"/>
      <c r="BD111" s="161"/>
      <c r="BE111" s="161"/>
      <c r="BF111" s="161"/>
      <c r="BG111" s="161"/>
      <c r="BH111" s="161"/>
      <c r="BI111" s="161"/>
      <c r="BJ111" s="161"/>
      <c r="BK111" s="161"/>
      <c r="BL111" s="161"/>
      <c r="BM111" s="161"/>
      <c r="BN111" s="142"/>
      <c r="CB111" s="164"/>
      <c r="CC111" s="164"/>
      <c r="CD111" s="164"/>
      <c r="CE111" s="164"/>
      <c r="CF111" s="164"/>
      <c r="CG111" s="164"/>
      <c r="CH111" s="164"/>
      <c r="CI111" s="164"/>
      <c r="CJ111" s="164"/>
      <c r="CK111" s="164"/>
      <c r="CL111" s="164"/>
      <c r="CM111" s="164"/>
    </row>
    <row r="112" spans="1:91" x14ac:dyDescent="0.25">
      <c r="A112" s="142"/>
      <c r="B112" s="178">
        <v>1984</v>
      </c>
      <c r="C112" s="131">
        <v>3.16</v>
      </c>
      <c r="D112" s="131">
        <v>0.16</v>
      </c>
      <c r="E112" s="131">
        <v>5.34</v>
      </c>
      <c r="F112" s="131">
        <v>0.77</v>
      </c>
      <c r="G112" s="131">
        <v>38.14</v>
      </c>
      <c r="H112" s="131">
        <f t="shared" si="15"/>
        <v>28.710000000000008</v>
      </c>
      <c r="I112" s="132">
        <v>0.28599999999999998</v>
      </c>
      <c r="J112" s="133">
        <v>4.26</v>
      </c>
      <c r="K112" s="133">
        <v>1.69</v>
      </c>
      <c r="L112" s="134">
        <v>1.5</v>
      </c>
      <c r="M112" s="134">
        <v>0.3</v>
      </c>
      <c r="N112" s="142"/>
      <c r="AA112" s="142"/>
      <c r="AB112" s="178">
        <v>2009</v>
      </c>
      <c r="AC112" s="131">
        <v>3.42</v>
      </c>
      <c r="AD112" s="131">
        <v>0.33</v>
      </c>
      <c r="AE112" s="131">
        <v>6.91</v>
      </c>
      <c r="AF112" s="131">
        <v>1.04</v>
      </c>
      <c r="AG112" s="131">
        <v>38.49</v>
      </c>
      <c r="AH112" s="131">
        <f t="shared" si="16"/>
        <v>26.790000000000003</v>
      </c>
      <c r="AI112" s="132">
        <v>0.29899999999999999</v>
      </c>
      <c r="AJ112" s="133">
        <v>4.6100000000000003</v>
      </c>
      <c r="AK112" s="133">
        <v>2.02</v>
      </c>
      <c r="AL112" s="134">
        <v>1.7</v>
      </c>
      <c r="AM112" s="134">
        <v>0.5</v>
      </c>
      <c r="AN112" s="142"/>
      <c r="BA112" s="142"/>
      <c r="BB112" s="161"/>
      <c r="BC112" s="161"/>
      <c r="BD112" s="161"/>
      <c r="BE112" s="161"/>
      <c r="BF112" s="161"/>
      <c r="BG112" s="161"/>
      <c r="BH112" s="161"/>
      <c r="BI112" s="161"/>
      <c r="BJ112" s="161"/>
      <c r="BK112" s="161"/>
      <c r="BL112" s="161"/>
      <c r="BM112" s="161"/>
      <c r="BN112" s="142"/>
      <c r="CB112" s="164"/>
      <c r="CC112" s="164"/>
      <c r="CD112" s="164"/>
      <c r="CE112" s="164"/>
      <c r="CF112" s="164"/>
      <c r="CG112" s="164"/>
      <c r="CH112" s="164"/>
      <c r="CI112" s="164"/>
      <c r="CJ112" s="164"/>
      <c r="CK112" s="164"/>
      <c r="CL112" s="164"/>
      <c r="CM112" s="164"/>
    </row>
    <row r="113" spans="1:91" x14ac:dyDescent="0.25">
      <c r="A113" s="142"/>
      <c r="B113" s="178">
        <v>1985</v>
      </c>
      <c r="C113" s="131">
        <v>3.29</v>
      </c>
      <c r="D113" s="131">
        <v>0.17</v>
      </c>
      <c r="E113" s="131">
        <v>5.34</v>
      </c>
      <c r="F113" s="131">
        <v>0.86</v>
      </c>
      <c r="G113" s="131">
        <v>38.119999999999997</v>
      </c>
      <c r="H113" s="131">
        <f t="shared" si="15"/>
        <v>28.459999999999997</v>
      </c>
      <c r="I113" s="132">
        <v>0.28100000000000003</v>
      </c>
      <c r="J113" s="133">
        <v>4.33</v>
      </c>
      <c r="K113" s="133">
        <v>1.62</v>
      </c>
      <c r="L113" s="134">
        <v>1.8</v>
      </c>
      <c r="M113" s="134">
        <v>0.4</v>
      </c>
      <c r="N113" s="142"/>
      <c r="AA113" s="142"/>
      <c r="AB113" s="178">
        <v>2010</v>
      </c>
      <c r="AC113" s="131">
        <v>3.25</v>
      </c>
      <c r="AD113" s="131">
        <v>0.32</v>
      </c>
      <c r="AE113" s="131">
        <v>7.06</v>
      </c>
      <c r="AF113" s="131">
        <v>0.95</v>
      </c>
      <c r="AG113" s="131">
        <v>38.18</v>
      </c>
      <c r="AH113" s="131">
        <f t="shared" si="16"/>
        <v>26.6</v>
      </c>
      <c r="AI113" s="132">
        <v>0.29699999999999999</v>
      </c>
      <c r="AJ113" s="133">
        <v>4.38</v>
      </c>
      <c r="AK113" s="133">
        <v>2.17</v>
      </c>
      <c r="AL113" s="134">
        <v>2.1</v>
      </c>
      <c r="AM113" s="134">
        <v>0.4</v>
      </c>
      <c r="AN113" s="142"/>
      <c r="BA113" s="142"/>
      <c r="BB113" s="161"/>
      <c r="BC113" s="161"/>
      <c r="BD113" s="161"/>
      <c r="BE113" s="161"/>
      <c r="BF113" s="161"/>
      <c r="BG113" s="161"/>
      <c r="BH113" s="161"/>
      <c r="BI113" s="161"/>
      <c r="BJ113" s="161"/>
      <c r="BK113" s="161"/>
      <c r="BL113" s="161"/>
      <c r="BM113" s="161"/>
      <c r="BN113" s="142"/>
      <c r="CB113" s="164"/>
      <c r="CC113" s="164"/>
      <c r="CD113" s="164"/>
      <c r="CE113" s="164"/>
      <c r="CF113" s="164"/>
      <c r="CG113" s="164"/>
      <c r="CH113" s="164"/>
      <c r="CI113" s="164"/>
      <c r="CJ113" s="164"/>
      <c r="CK113" s="164"/>
      <c r="CL113" s="164"/>
      <c r="CM113" s="164"/>
    </row>
    <row r="114" spans="1:91" x14ac:dyDescent="0.25">
      <c r="A114" s="142"/>
      <c r="B114" s="178">
        <v>1986</v>
      </c>
      <c r="C114" s="131">
        <v>3.38</v>
      </c>
      <c r="D114" s="131">
        <v>0.19</v>
      </c>
      <c r="E114" s="131">
        <v>5.87</v>
      </c>
      <c r="F114" s="131">
        <v>0.91</v>
      </c>
      <c r="G114" s="131">
        <v>38.24</v>
      </c>
      <c r="H114" s="131">
        <f t="shared" si="15"/>
        <v>27.89</v>
      </c>
      <c r="I114" s="132">
        <v>0.28599999999999998</v>
      </c>
      <c r="J114" s="133">
        <v>4.41</v>
      </c>
      <c r="K114" s="133">
        <v>1.74</v>
      </c>
      <c r="L114" s="134">
        <v>1.4</v>
      </c>
      <c r="M114" s="134">
        <v>0.5</v>
      </c>
      <c r="N114" s="142"/>
      <c r="AA114" s="142"/>
      <c r="AB114" s="178">
        <v>2011</v>
      </c>
      <c r="AC114" s="131">
        <v>3.09</v>
      </c>
      <c r="AD114" s="131">
        <v>0.32</v>
      </c>
      <c r="AE114" s="131">
        <v>7.1</v>
      </c>
      <c r="AF114" s="131">
        <v>0.94</v>
      </c>
      <c r="AG114" s="131">
        <v>38.130000000000003</v>
      </c>
      <c r="AH114" s="131">
        <f t="shared" si="16"/>
        <v>26.680000000000003</v>
      </c>
      <c r="AI114" s="132">
        <v>0.29499999999999998</v>
      </c>
      <c r="AJ114" s="133">
        <v>4.28</v>
      </c>
      <c r="AK114" s="133">
        <v>2.2999999999999998</v>
      </c>
      <c r="AL114" s="134">
        <v>2</v>
      </c>
      <c r="AM114" s="134">
        <v>0.4</v>
      </c>
      <c r="AN114" s="142"/>
      <c r="BA114" s="142"/>
      <c r="BB114" s="161"/>
      <c r="BC114" s="161"/>
      <c r="BD114" s="161"/>
      <c r="BE114" s="161"/>
      <c r="BF114" s="161"/>
      <c r="BG114" s="161"/>
      <c r="BH114" s="161"/>
      <c r="BI114" s="161"/>
      <c r="BJ114" s="161"/>
      <c r="BK114" s="161"/>
      <c r="BL114" s="161"/>
      <c r="BM114" s="161"/>
      <c r="BN114" s="142"/>
      <c r="CB114" s="164"/>
      <c r="CC114" s="164"/>
      <c r="CD114" s="164"/>
      <c r="CE114" s="164"/>
      <c r="CF114" s="164"/>
      <c r="CG114" s="164"/>
      <c r="CH114" s="164"/>
      <c r="CI114" s="164"/>
      <c r="CJ114" s="164"/>
      <c r="CK114" s="164"/>
      <c r="CL114" s="164"/>
      <c r="CM114" s="164"/>
    </row>
    <row r="115" spans="1:91" x14ac:dyDescent="0.25">
      <c r="A115" s="142"/>
      <c r="B115" s="178">
        <v>1987</v>
      </c>
      <c r="C115" s="131">
        <v>3.42</v>
      </c>
      <c r="D115" s="131">
        <v>0.2</v>
      </c>
      <c r="E115" s="131">
        <v>5.96</v>
      </c>
      <c r="F115" s="131">
        <v>1.06</v>
      </c>
      <c r="G115" s="131">
        <v>38.46</v>
      </c>
      <c r="H115" s="131">
        <f t="shared" si="15"/>
        <v>27.819999999999997</v>
      </c>
      <c r="I115" s="132">
        <v>0.28899999999999998</v>
      </c>
      <c r="J115" s="133">
        <v>4.72</v>
      </c>
      <c r="K115" s="133">
        <v>1.74</v>
      </c>
      <c r="L115" s="134">
        <v>1.6</v>
      </c>
      <c r="M115" s="134">
        <v>0.3</v>
      </c>
      <c r="N115" s="142"/>
      <c r="AA115" s="142"/>
      <c r="AB115" s="178">
        <v>2012</v>
      </c>
      <c r="AC115" s="131">
        <v>3.03</v>
      </c>
      <c r="AD115" s="131">
        <v>0.31</v>
      </c>
      <c r="AE115" s="131">
        <v>7.5</v>
      </c>
      <c r="AF115" s="131">
        <v>1.02</v>
      </c>
      <c r="AG115" s="131">
        <v>37.9</v>
      </c>
      <c r="AH115" s="131">
        <f t="shared" si="16"/>
        <v>26.039999999999996</v>
      </c>
      <c r="AI115" s="132">
        <v>0.29699999999999999</v>
      </c>
      <c r="AJ115" s="133">
        <v>4.32</v>
      </c>
      <c r="AK115" s="133">
        <v>2.48</v>
      </c>
      <c r="AL115" s="134">
        <v>1.4</v>
      </c>
      <c r="AM115" s="134">
        <v>0.3</v>
      </c>
      <c r="AN115" s="142"/>
      <c r="BA115" s="142"/>
      <c r="BB115" s="161"/>
      <c r="BC115" s="161"/>
      <c r="BD115" s="161"/>
      <c r="BE115" s="161"/>
      <c r="BF115" s="161"/>
      <c r="BG115" s="161"/>
      <c r="BH115" s="161"/>
      <c r="BI115" s="161"/>
      <c r="BJ115" s="161"/>
      <c r="BK115" s="161"/>
      <c r="BL115" s="161"/>
      <c r="BM115" s="161"/>
      <c r="BN115" s="142"/>
      <c r="CB115" s="164"/>
      <c r="CC115" s="164"/>
      <c r="CD115" s="164"/>
      <c r="CE115" s="164"/>
      <c r="CF115" s="164"/>
      <c r="CG115" s="164"/>
      <c r="CH115" s="164"/>
      <c r="CI115" s="164"/>
      <c r="CJ115" s="164"/>
      <c r="CK115" s="164"/>
      <c r="CL115" s="164"/>
      <c r="CM115" s="164"/>
    </row>
    <row r="116" spans="1:91" x14ac:dyDescent="0.25">
      <c r="A116" s="142"/>
      <c r="B116" s="178">
        <v>1988</v>
      </c>
      <c r="C116" s="131">
        <v>3.09</v>
      </c>
      <c r="D116" s="131">
        <v>0.22</v>
      </c>
      <c r="E116" s="131">
        <v>5.56</v>
      </c>
      <c r="F116" s="131">
        <v>0.76</v>
      </c>
      <c r="G116" s="131">
        <v>37.950000000000003</v>
      </c>
      <c r="H116" s="131">
        <f t="shared" si="15"/>
        <v>28.32</v>
      </c>
      <c r="I116" s="132">
        <v>0.28199999999999997</v>
      </c>
      <c r="J116" s="133">
        <v>4.1399999999999997</v>
      </c>
      <c r="K116" s="133">
        <v>1.8</v>
      </c>
      <c r="L116" s="134">
        <v>1.6</v>
      </c>
      <c r="M116" s="134">
        <v>0.4</v>
      </c>
      <c r="N116" s="142"/>
      <c r="AA116" s="142"/>
      <c r="AB116" s="178">
        <v>2013</v>
      </c>
      <c r="AC116" s="131">
        <v>3.01</v>
      </c>
      <c r="AD116" s="131">
        <v>0.32</v>
      </c>
      <c r="AE116" s="131">
        <v>7.55</v>
      </c>
      <c r="AF116" s="131">
        <v>0.96</v>
      </c>
      <c r="AG116" s="131">
        <v>38.020000000000003</v>
      </c>
      <c r="AH116" s="131">
        <f t="shared" si="16"/>
        <v>26.180000000000003</v>
      </c>
      <c r="AI116" s="132">
        <v>0.29699999999999999</v>
      </c>
      <c r="AJ116" s="133">
        <v>4.17</v>
      </c>
      <c r="AK116" s="133">
        <v>2.5099999999999998</v>
      </c>
      <c r="AL116" s="134">
        <v>2.1</v>
      </c>
      <c r="AM116" s="134">
        <v>0.4</v>
      </c>
      <c r="AN116" s="142"/>
      <c r="BA116" s="142"/>
      <c r="BB116" s="142"/>
      <c r="BC116" s="142"/>
      <c r="BD116" s="142"/>
      <c r="BE116" s="142"/>
      <c r="BF116" s="142"/>
      <c r="BG116" s="142"/>
      <c r="BH116" s="142"/>
      <c r="BI116" s="142"/>
      <c r="BJ116" s="142"/>
      <c r="BK116" s="142"/>
      <c r="BL116" s="142"/>
      <c r="BM116" s="142"/>
      <c r="BN116" s="142"/>
      <c r="CB116" s="164"/>
      <c r="CC116" s="164"/>
      <c r="CD116" s="164"/>
      <c r="CE116" s="164"/>
      <c r="CF116" s="164"/>
      <c r="CG116" s="164"/>
      <c r="CH116" s="164"/>
      <c r="CI116" s="164"/>
      <c r="CJ116" s="164"/>
      <c r="CK116" s="164"/>
      <c r="CL116" s="164"/>
      <c r="CM116" s="164"/>
    </row>
    <row r="117" spans="1:91" x14ac:dyDescent="0.25">
      <c r="A117" s="142"/>
      <c r="B117" s="178">
        <v>1989</v>
      </c>
      <c r="C117" s="131">
        <v>3.21</v>
      </c>
      <c r="D117" s="131">
        <v>0.19</v>
      </c>
      <c r="E117" s="131">
        <v>5.61</v>
      </c>
      <c r="F117" s="131">
        <v>0.73</v>
      </c>
      <c r="G117" s="131">
        <v>37.99</v>
      </c>
      <c r="H117" s="131">
        <f t="shared" si="15"/>
        <v>28.250000000000004</v>
      </c>
      <c r="I117" s="132">
        <v>0.28299999999999997</v>
      </c>
      <c r="J117" s="133">
        <v>4.13</v>
      </c>
      <c r="K117" s="133">
        <v>1.75</v>
      </c>
      <c r="L117" s="134">
        <v>1.3</v>
      </c>
      <c r="M117" s="134">
        <v>0.5</v>
      </c>
      <c r="N117" s="142"/>
      <c r="AA117" s="142"/>
      <c r="AB117" s="178">
        <v>2014</v>
      </c>
      <c r="AC117" s="131">
        <v>2.88</v>
      </c>
      <c r="AD117" s="131">
        <v>0.34</v>
      </c>
      <c r="AE117" s="131">
        <v>7.7</v>
      </c>
      <c r="AF117" s="131">
        <v>0.86</v>
      </c>
      <c r="AG117" s="131">
        <v>37.85</v>
      </c>
      <c r="AH117" s="131">
        <f t="shared" si="16"/>
        <v>26.069999999999997</v>
      </c>
      <c r="AI117" s="132">
        <v>0.29799999999999999</v>
      </c>
      <c r="AJ117" s="133">
        <v>4.07</v>
      </c>
      <c r="AK117" s="133">
        <v>2.67</v>
      </c>
      <c r="AL117" s="134">
        <v>1.5</v>
      </c>
      <c r="AM117" s="134">
        <v>0.3</v>
      </c>
      <c r="AN117" s="142"/>
      <c r="BA117" s="142"/>
      <c r="BB117" s="142"/>
      <c r="BC117" s="142"/>
      <c r="BD117" s="142"/>
      <c r="BE117" s="142"/>
      <c r="BF117" s="142"/>
      <c r="BG117" s="142"/>
      <c r="BH117" s="142"/>
      <c r="BI117" s="142"/>
      <c r="BJ117" s="142"/>
      <c r="BK117" s="142"/>
      <c r="BL117" s="142"/>
      <c r="BM117" s="142"/>
      <c r="BN117" s="142"/>
      <c r="CB117" s="164"/>
      <c r="CC117" s="164"/>
      <c r="CD117" s="164"/>
      <c r="CE117" s="164"/>
      <c r="CF117" s="164"/>
      <c r="CG117" s="164"/>
      <c r="CH117" s="164"/>
      <c r="CI117" s="164"/>
      <c r="CJ117" s="164"/>
      <c r="CK117" s="164"/>
      <c r="CL117" s="164"/>
      <c r="CM117" s="164"/>
    </row>
    <row r="118" spans="1:91" x14ac:dyDescent="0.25">
      <c r="A118" s="142"/>
      <c r="B118" s="178">
        <v>1990</v>
      </c>
      <c r="C118" s="131">
        <v>3.29</v>
      </c>
      <c r="D118" s="131">
        <v>0.2</v>
      </c>
      <c r="E118" s="131">
        <v>5.67</v>
      </c>
      <c r="F118" s="131">
        <v>0.79</v>
      </c>
      <c r="G118" s="131">
        <v>38.08</v>
      </c>
      <c r="H118" s="131">
        <f t="shared" si="15"/>
        <v>28.129999999999995</v>
      </c>
      <c r="I118" s="132">
        <v>0.28699999999999998</v>
      </c>
      <c r="J118" s="133">
        <v>4.26</v>
      </c>
      <c r="K118" s="133">
        <v>1.72</v>
      </c>
      <c r="L118" s="134">
        <v>1.3</v>
      </c>
      <c r="M118" s="134">
        <v>0.4</v>
      </c>
      <c r="N118" s="142"/>
      <c r="AA118" s="142"/>
      <c r="AB118" s="178">
        <v>2015</v>
      </c>
      <c r="AC118" s="131">
        <v>2.9</v>
      </c>
      <c r="AD118" s="131">
        <v>0.33</v>
      </c>
      <c r="AE118" s="131">
        <v>7.71</v>
      </c>
      <c r="AF118" s="131">
        <v>1.01</v>
      </c>
      <c r="AG118" s="131">
        <v>37.799999999999997</v>
      </c>
      <c r="AH118" s="131">
        <f t="shared" si="16"/>
        <v>25.849999999999998</v>
      </c>
      <c r="AI118" s="132">
        <v>0.29899999999999999</v>
      </c>
      <c r="AJ118" s="133">
        <v>4.25</v>
      </c>
      <c r="AK118" s="133">
        <v>2.66</v>
      </c>
      <c r="AL118" s="134">
        <v>2</v>
      </c>
      <c r="AM118" s="134">
        <v>0.3</v>
      </c>
      <c r="AN118" s="142"/>
      <c r="BA118" s="142"/>
      <c r="BB118" s="142"/>
      <c r="BC118" s="142"/>
      <c r="BD118" s="142"/>
      <c r="BE118" s="142"/>
      <c r="BF118" s="142"/>
      <c r="BG118" s="142"/>
      <c r="BH118" s="142"/>
      <c r="BI118" s="142"/>
      <c r="BJ118" s="142"/>
      <c r="BK118" s="142"/>
      <c r="BL118" s="142"/>
      <c r="BM118" s="142"/>
      <c r="BN118" s="142"/>
      <c r="CB118" s="164"/>
      <c r="CC118" s="164"/>
      <c r="CD118" s="164"/>
      <c r="CE118" s="164"/>
      <c r="CF118" s="164"/>
      <c r="CG118" s="164"/>
      <c r="CH118" s="164"/>
      <c r="CI118" s="164"/>
      <c r="CJ118" s="164"/>
      <c r="CK118" s="164"/>
      <c r="CL118" s="164"/>
      <c r="CM118" s="164"/>
    </row>
    <row r="119" spans="1:91" x14ac:dyDescent="0.25">
      <c r="A119" s="142"/>
      <c r="B119" s="178">
        <v>1991</v>
      </c>
      <c r="C119" s="131">
        <v>3.32</v>
      </c>
      <c r="D119" s="131">
        <v>0.22</v>
      </c>
      <c r="E119" s="131">
        <v>5.8</v>
      </c>
      <c r="F119" s="131">
        <v>0.8</v>
      </c>
      <c r="G119" s="131">
        <v>38.200000000000003</v>
      </c>
      <c r="H119" s="131">
        <f t="shared" si="15"/>
        <v>28.060000000000002</v>
      </c>
      <c r="I119" s="132">
        <v>0.28499999999999998</v>
      </c>
      <c r="J119" s="133">
        <v>4.3099999999999996</v>
      </c>
      <c r="K119" s="133">
        <v>1.74</v>
      </c>
      <c r="L119" s="134">
        <v>1.5</v>
      </c>
      <c r="M119" s="134">
        <v>0.4</v>
      </c>
      <c r="N119" s="142"/>
      <c r="AA119" s="142"/>
      <c r="AB119" s="178">
        <v>2016</v>
      </c>
      <c r="AC119" s="131">
        <v>3.11</v>
      </c>
      <c r="AD119" s="131">
        <v>0.34</v>
      </c>
      <c r="AE119" s="131">
        <v>8.0299999999999994</v>
      </c>
      <c r="AF119" s="131">
        <v>1.1599999999999999</v>
      </c>
      <c r="AG119" s="131">
        <v>38.01</v>
      </c>
      <c r="AH119" s="131">
        <f t="shared" si="16"/>
        <v>25.369999999999994</v>
      </c>
      <c r="AI119" s="132">
        <v>0.3</v>
      </c>
      <c r="AJ119" s="133">
        <v>4.4800000000000004</v>
      </c>
      <c r="AK119" s="133">
        <v>2.58</v>
      </c>
      <c r="AL119" s="134">
        <v>1.6</v>
      </c>
      <c r="AM119" s="134">
        <v>0.4</v>
      </c>
      <c r="AN119" s="142"/>
      <c r="BA119" s="142"/>
      <c r="BB119" s="142"/>
      <c r="BC119" s="142"/>
      <c r="BD119" s="142"/>
      <c r="BE119" s="142"/>
      <c r="BF119" s="142"/>
      <c r="BG119" s="142"/>
      <c r="BH119" s="142"/>
      <c r="BI119" s="142"/>
      <c r="BJ119" s="142"/>
      <c r="BK119" s="142"/>
      <c r="BL119" s="142"/>
      <c r="BM119" s="142"/>
      <c r="BN119" s="142"/>
      <c r="CB119" s="164"/>
      <c r="CC119" s="164"/>
      <c r="CD119" s="164"/>
      <c r="CE119" s="164"/>
      <c r="CF119" s="164"/>
      <c r="CG119" s="164"/>
      <c r="CH119" s="164"/>
      <c r="CI119" s="164"/>
      <c r="CJ119" s="164"/>
      <c r="CK119" s="164"/>
      <c r="CL119" s="164"/>
      <c r="CM119" s="164"/>
    </row>
    <row r="120" spans="1:91" x14ac:dyDescent="0.25">
      <c r="A120" s="142"/>
      <c r="B120" s="178">
        <v>1992</v>
      </c>
      <c r="C120" s="131">
        <v>3.25</v>
      </c>
      <c r="D120" s="131">
        <v>0.23</v>
      </c>
      <c r="E120" s="131">
        <v>5.59</v>
      </c>
      <c r="F120" s="131">
        <v>0.72</v>
      </c>
      <c r="G120" s="131">
        <v>38.119999999999997</v>
      </c>
      <c r="H120" s="131">
        <f t="shared" si="15"/>
        <v>28.330000000000002</v>
      </c>
      <c r="I120" s="132">
        <v>0.28499999999999998</v>
      </c>
      <c r="J120" s="133">
        <v>4.12</v>
      </c>
      <c r="K120" s="133">
        <v>1.72</v>
      </c>
      <c r="L120" s="134">
        <v>1.5</v>
      </c>
      <c r="M120" s="134">
        <v>0.5</v>
      </c>
      <c r="N120" s="142"/>
      <c r="AA120" s="142"/>
      <c r="AB120" s="178">
        <v>2017</v>
      </c>
      <c r="AC120" s="131">
        <v>3.26</v>
      </c>
      <c r="AD120" s="131">
        <v>0.36</v>
      </c>
      <c r="AE120" s="131">
        <v>8.25</v>
      </c>
      <c r="AF120" s="131">
        <v>1.26</v>
      </c>
      <c r="AG120" s="131">
        <v>38.130000000000003</v>
      </c>
      <c r="AH120" s="131">
        <f t="shared" si="16"/>
        <v>25.000000000000004</v>
      </c>
      <c r="AI120" s="132">
        <v>0.3</v>
      </c>
      <c r="AJ120" s="133">
        <v>4.6500000000000004</v>
      </c>
      <c r="AK120" s="133">
        <v>2.5299999999999998</v>
      </c>
      <c r="AL120" s="134">
        <v>1.8</v>
      </c>
      <c r="AM120" s="134">
        <v>0.3</v>
      </c>
      <c r="AN120" s="142"/>
      <c r="BA120" s="142"/>
      <c r="BB120" s="513" t="s">
        <v>152</v>
      </c>
      <c r="BC120" s="513"/>
      <c r="BD120" s="513"/>
      <c r="BE120" s="513"/>
      <c r="BF120" s="513"/>
      <c r="BG120" s="513"/>
      <c r="BH120" s="513"/>
      <c r="BI120" s="513"/>
      <c r="BJ120" s="513"/>
      <c r="BK120" s="513"/>
      <c r="BL120" s="513"/>
      <c r="BM120" s="513"/>
      <c r="BN120" s="142"/>
    </row>
    <row r="121" spans="1:91" x14ac:dyDescent="0.25">
      <c r="A121" s="142"/>
      <c r="B121" s="178">
        <v>1993</v>
      </c>
      <c r="C121" s="131">
        <v>3.33</v>
      </c>
      <c r="D121" s="131">
        <v>0.26</v>
      </c>
      <c r="E121" s="131">
        <v>5.8</v>
      </c>
      <c r="F121" s="131">
        <v>0.89</v>
      </c>
      <c r="G121" s="131">
        <v>38.47</v>
      </c>
      <c r="H121" s="131">
        <f t="shared" si="15"/>
        <v>28.19</v>
      </c>
      <c r="I121" s="132">
        <v>0.29399999999999998</v>
      </c>
      <c r="J121" s="133">
        <v>4.5999999999999996</v>
      </c>
      <c r="K121" s="133">
        <v>1.74</v>
      </c>
      <c r="L121" s="134">
        <v>1.9</v>
      </c>
      <c r="M121" s="134">
        <v>0.5</v>
      </c>
      <c r="N121" s="142"/>
      <c r="AA121" s="142"/>
      <c r="AB121" s="178">
        <v>2018</v>
      </c>
      <c r="AC121" s="131">
        <v>3.23</v>
      </c>
      <c r="AD121" s="131">
        <v>0.4</v>
      </c>
      <c r="AE121" s="131">
        <v>8.48</v>
      </c>
      <c r="AF121" s="131">
        <v>1.1499999999999999</v>
      </c>
      <c r="AG121" s="131">
        <v>38.08</v>
      </c>
      <c r="AH121" s="131">
        <f t="shared" si="16"/>
        <v>24.820000000000004</v>
      </c>
      <c r="AI121" s="132">
        <v>0.29499999999999998</v>
      </c>
      <c r="AJ121" s="133">
        <v>4.45</v>
      </c>
      <c r="AK121" s="133">
        <v>2.63</v>
      </c>
      <c r="AL121" s="134">
        <v>1.7</v>
      </c>
      <c r="AM121" s="134">
        <v>0.4</v>
      </c>
      <c r="AN121" s="142"/>
      <c r="BA121" s="142"/>
      <c r="BB121" s="513" t="s">
        <v>153</v>
      </c>
      <c r="BC121" s="513"/>
      <c r="BD121" s="513"/>
      <c r="BE121" s="513"/>
      <c r="BF121" s="513"/>
      <c r="BG121" s="513"/>
      <c r="BH121" s="513"/>
      <c r="BI121" s="513"/>
      <c r="BJ121" s="513"/>
      <c r="BK121" s="513"/>
      <c r="BL121" s="513"/>
      <c r="BM121" s="513"/>
      <c r="BN121" s="142"/>
      <c r="BO121" s="162"/>
      <c r="BP121" s="162"/>
      <c r="BQ121" s="162"/>
      <c r="BR121" s="162"/>
      <c r="BS121" s="162"/>
      <c r="BT121" s="162"/>
      <c r="BU121" s="162"/>
      <c r="BV121" s="162"/>
      <c r="BW121" s="162"/>
      <c r="BX121" s="162"/>
      <c r="BY121" s="162"/>
      <c r="BZ121" s="162"/>
    </row>
    <row r="122" spans="1:91" x14ac:dyDescent="0.25">
      <c r="A122" s="142"/>
      <c r="B122" s="178">
        <v>1994</v>
      </c>
      <c r="C122" s="131">
        <v>3.48</v>
      </c>
      <c r="D122" s="131">
        <v>0.27</v>
      </c>
      <c r="E122" s="131">
        <v>6.18</v>
      </c>
      <c r="F122" s="131">
        <v>1.03</v>
      </c>
      <c r="G122" s="131">
        <v>38.9</v>
      </c>
      <c r="H122" s="131">
        <f t="shared" si="15"/>
        <v>27.939999999999998</v>
      </c>
      <c r="I122" s="132">
        <v>0.3</v>
      </c>
      <c r="J122" s="133">
        <v>4.92</v>
      </c>
      <c r="K122" s="133">
        <v>1.78</v>
      </c>
      <c r="L122" s="134">
        <v>1.9</v>
      </c>
      <c r="M122" s="134">
        <v>0.4</v>
      </c>
      <c r="N122" s="142"/>
      <c r="AA122" s="142"/>
      <c r="AB122" s="178">
        <v>2019</v>
      </c>
      <c r="AC122" s="131">
        <v>3.27</v>
      </c>
      <c r="AD122" s="131">
        <v>0.41</v>
      </c>
      <c r="AE122" s="131">
        <v>8.81</v>
      </c>
      <c r="AF122" s="131">
        <v>1.39</v>
      </c>
      <c r="AG122" s="131">
        <v>38.39</v>
      </c>
      <c r="AH122" s="131">
        <f t="shared" si="16"/>
        <v>24.509999999999998</v>
      </c>
      <c r="AI122" s="132">
        <v>0.29799999999999999</v>
      </c>
      <c r="AJ122" s="133">
        <v>4.83</v>
      </c>
      <c r="AK122" s="133">
        <v>2.69</v>
      </c>
      <c r="AL122" s="134">
        <v>2.2000000000000002</v>
      </c>
      <c r="AM122" s="134">
        <v>0.4</v>
      </c>
      <c r="AN122" s="142"/>
      <c r="BA122" s="142"/>
      <c r="BB122" s="142"/>
      <c r="BC122" s="142"/>
      <c r="BD122" s="142"/>
      <c r="BE122" s="142"/>
      <c r="BF122" s="142"/>
      <c r="BG122" s="142"/>
      <c r="BH122" s="142"/>
      <c r="BI122" s="142"/>
      <c r="BJ122" s="142"/>
      <c r="BK122" s="142"/>
      <c r="BL122" s="142"/>
      <c r="BM122" s="142"/>
      <c r="BN122" s="142"/>
      <c r="BO122" s="162"/>
      <c r="BP122" s="162"/>
      <c r="BQ122" s="162"/>
      <c r="BR122" s="162"/>
      <c r="BS122" s="162"/>
      <c r="BT122" s="162"/>
      <c r="BU122" s="162"/>
      <c r="BV122" s="162"/>
      <c r="BW122" s="162"/>
      <c r="BX122" s="162"/>
      <c r="BY122" s="162"/>
      <c r="BZ122" s="162"/>
    </row>
    <row r="123" spans="1:91" x14ac:dyDescent="0.25">
      <c r="A123" s="142"/>
      <c r="B123" s="178">
        <v>1995</v>
      </c>
      <c r="C123" s="131">
        <v>3.53</v>
      </c>
      <c r="D123" s="131">
        <v>0.3</v>
      </c>
      <c r="E123" s="131">
        <v>6.3</v>
      </c>
      <c r="F123" s="131">
        <v>1.01</v>
      </c>
      <c r="G123" s="131">
        <v>38.85</v>
      </c>
      <c r="H123" s="131">
        <f t="shared" si="15"/>
        <v>27.71</v>
      </c>
      <c r="I123" s="132">
        <v>0.29799999999999999</v>
      </c>
      <c r="J123" s="133">
        <v>4.8499999999999996</v>
      </c>
      <c r="K123" s="133">
        <v>1.79</v>
      </c>
      <c r="L123" s="134">
        <v>1.9</v>
      </c>
      <c r="M123" s="134">
        <v>0.4</v>
      </c>
      <c r="N123" s="142"/>
      <c r="AA123" s="142"/>
      <c r="AB123" s="178">
        <v>2020</v>
      </c>
      <c r="AC123" s="131">
        <v>3.39</v>
      </c>
      <c r="AD123" s="131">
        <v>0.46</v>
      </c>
      <c r="AE123" s="131">
        <v>8.68</v>
      </c>
      <c r="AF123" s="131">
        <v>1.28</v>
      </c>
      <c r="AG123" s="131">
        <v>37.03</v>
      </c>
      <c r="AH123" s="131">
        <f t="shared" si="16"/>
        <v>23.22</v>
      </c>
      <c r="AI123" s="132">
        <v>0.29199999999999998</v>
      </c>
      <c r="AJ123" s="133">
        <v>4.6500000000000004</v>
      </c>
      <c r="AK123" s="133">
        <v>2.56</v>
      </c>
      <c r="AL123" s="134">
        <v>2.1</v>
      </c>
      <c r="AM123" s="134">
        <v>0.5</v>
      </c>
      <c r="AN123" s="142"/>
      <c r="BO123" s="162"/>
      <c r="BP123" s="162"/>
      <c r="BQ123" s="162"/>
      <c r="BR123" s="162"/>
      <c r="BS123" s="162"/>
      <c r="BT123" s="162"/>
      <c r="BU123" s="162"/>
      <c r="BV123" s="162"/>
      <c r="BW123" s="162"/>
      <c r="BX123" s="162"/>
      <c r="BY123" s="162"/>
      <c r="BZ123" s="162"/>
    </row>
    <row r="124" spans="1:91" x14ac:dyDescent="0.25">
      <c r="A124" s="142"/>
      <c r="B124" s="178">
        <v>1996</v>
      </c>
      <c r="C124" s="131">
        <v>3.55</v>
      </c>
      <c r="D124" s="131">
        <v>0.31</v>
      </c>
      <c r="E124" s="131">
        <v>6.46</v>
      </c>
      <c r="F124" s="131">
        <v>1.0900000000000001</v>
      </c>
      <c r="G124" s="131">
        <v>39.1</v>
      </c>
      <c r="H124" s="131">
        <f t="shared" si="15"/>
        <v>27.69</v>
      </c>
      <c r="I124" s="132">
        <v>0.30099999999999999</v>
      </c>
      <c r="J124" s="133">
        <v>5.04</v>
      </c>
      <c r="K124" s="133">
        <v>1.82</v>
      </c>
      <c r="L124" s="134">
        <v>2.2000000000000002</v>
      </c>
      <c r="M124" s="134">
        <v>0.4</v>
      </c>
      <c r="N124" s="142"/>
      <c r="AA124" s="142"/>
      <c r="AB124" s="178">
        <v>2021</v>
      </c>
      <c r="AC124" s="131">
        <v>3.25</v>
      </c>
      <c r="AD124" s="131">
        <v>0.43</v>
      </c>
      <c r="AE124" s="131">
        <v>8.68</v>
      </c>
      <c r="AF124" s="131">
        <v>1.22</v>
      </c>
      <c r="AG124" s="131">
        <v>37.43</v>
      </c>
      <c r="AH124" s="131">
        <f t="shared" si="16"/>
        <v>23.85</v>
      </c>
      <c r="AI124" s="132">
        <v>0.29199999999999998</v>
      </c>
      <c r="AJ124" s="133">
        <v>4.53</v>
      </c>
      <c r="AK124" s="133">
        <v>2.67</v>
      </c>
      <c r="AL124" s="134">
        <v>1.6</v>
      </c>
      <c r="AM124" s="134">
        <v>0.3</v>
      </c>
      <c r="AN124" s="142"/>
      <c r="BO124" s="162"/>
      <c r="BP124" s="162"/>
      <c r="BQ124" s="162"/>
      <c r="BR124" s="162"/>
      <c r="BS124" s="162"/>
      <c r="BT124" s="162"/>
      <c r="BU124" s="162"/>
      <c r="BV124" s="162"/>
      <c r="BW124" s="162"/>
      <c r="BX124" s="162"/>
      <c r="BY124" s="162"/>
      <c r="BZ124" s="162"/>
    </row>
    <row r="125" spans="1:91" x14ac:dyDescent="0.25">
      <c r="A125" s="142"/>
      <c r="B125" s="178">
        <v>1997</v>
      </c>
      <c r="C125" s="131">
        <v>3.46</v>
      </c>
      <c r="D125" s="131">
        <v>0.32</v>
      </c>
      <c r="E125" s="131">
        <v>6.61</v>
      </c>
      <c r="F125" s="131">
        <v>1.02</v>
      </c>
      <c r="G125" s="131">
        <v>38.729999999999997</v>
      </c>
      <c r="H125" s="131">
        <f t="shared" si="15"/>
        <v>27.319999999999997</v>
      </c>
      <c r="I125" s="132">
        <v>0.30099999999999999</v>
      </c>
      <c r="J125" s="133">
        <v>4.7699999999999996</v>
      </c>
      <c r="K125" s="133">
        <v>1.91</v>
      </c>
      <c r="L125" s="134">
        <v>1.7</v>
      </c>
      <c r="M125" s="134">
        <v>0.3</v>
      </c>
      <c r="N125" s="142"/>
      <c r="AA125" s="142"/>
      <c r="AB125" s="149"/>
      <c r="AC125" s="149"/>
      <c r="AD125" s="149"/>
      <c r="AE125" s="149"/>
      <c r="AF125" s="149"/>
      <c r="AG125" s="149"/>
      <c r="AH125" s="149"/>
      <c r="AI125" s="150"/>
      <c r="AJ125" s="149"/>
      <c r="AK125" s="149"/>
      <c r="AL125" s="151"/>
      <c r="AM125" s="151"/>
      <c r="AN125" s="142"/>
      <c r="BO125" s="163"/>
      <c r="BP125" s="163"/>
      <c r="BQ125" s="163"/>
      <c r="BR125" s="163"/>
      <c r="BS125" s="163"/>
      <c r="BT125" s="163"/>
      <c r="BU125" s="163"/>
      <c r="BV125" s="163"/>
      <c r="BW125" s="163"/>
      <c r="BX125" s="163"/>
      <c r="BY125" s="163"/>
      <c r="BZ125" s="163"/>
    </row>
    <row r="126" spans="1:91" x14ac:dyDescent="0.25">
      <c r="A126" s="142"/>
      <c r="B126" s="178">
        <v>1998</v>
      </c>
      <c r="C126" s="131">
        <v>3.38</v>
      </c>
      <c r="D126" s="131">
        <v>0.33</v>
      </c>
      <c r="E126" s="131">
        <v>6.56</v>
      </c>
      <c r="F126" s="131">
        <v>1.04</v>
      </c>
      <c r="G126" s="131">
        <v>38.71</v>
      </c>
      <c r="H126" s="131">
        <f t="shared" si="15"/>
        <v>27.400000000000002</v>
      </c>
      <c r="I126" s="132">
        <v>0.29899999999999999</v>
      </c>
      <c r="J126" s="133">
        <v>4.79</v>
      </c>
      <c r="K126" s="133">
        <v>1.94</v>
      </c>
      <c r="L126" s="134">
        <v>2.2000000000000002</v>
      </c>
      <c r="M126" s="134">
        <v>0.5</v>
      </c>
      <c r="N126" s="142"/>
      <c r="AA126" s="142"/>
      <c r="AB126" s="185" t="s">
        <v>82</v>
      </c>
      <c r="AC126" s="139">
        <f t="shared" ref="AC126:AK126" si="20">AVERAGE(AC4:AC124)</f>
        <v>3.1895867768595036</v>
      </c>
      <c r="AD126" s="139">
        <f t="shared" si="20"/>
        <v>0.24438016528925627</v>
      </c>
      <c r="AE126" s="139">
        <f t="shared" si="20"/>
        <v>4.9495041322314037</v>
      </c>
      <c r="AF126" s="139">
        <f t="shared" si="20"/>
        <v>0.67760330578512395</v>
      </c>
      <c r="AG126" s="139">
        <f t="shared" si="20"/>
        <v>37.567933884297517</v>
      </c>
      <c r="AH126" s="139">
        <f t="shared" si="20"/>
        <v>28.50685950413223</v>
      </c>
      <c r="AI126" s="140">
        <f t="shared" si="20"/>
        <v>0.29861157024793372</v>
      </c>
      <c r="AJ126" s="141">
        <f t="shared" si="20"/>
        <v>4.4171900826446295</v>
      </c>
      <c r="AK126" s="141">
        <f t="shared" si="20"/>
        <v>1.5534710743801647</v>
      </c>
      <c r="AL126" s="141">
        <f>AVERAGE(AL2:AL124)</f>
        <v>1.9157024793388431</v>
      </c>
      <c r="AM126" s="141">
        <f>AVERAGE(AM2:AM124)</f>
        <v>0.54297520661156984</v>
      </c>
      <c r="AN126" s="142"/>
      <c r="BO126" s="164"/>
      <c r="BP126" s="164"/>
      <c r="BQ126" s="164"/>
      <c r="BR126" s="164"/>
      <c r="BS126" s="164"/>
      <c r="BT126" s="164"/>
      <c r="BU126" s="164"/>
      <c r="BV126" s="164"/>
      <c r="BW126" s="164"/>
      <c r="BX126" s="164"/>
      <c r="BY126" s="164"/>
      <c r="BZ126" s="164"/>
    </row>
    <row r="127" spans="1:91" x14ac:dyDescent="0.25">
      <c r="A127" s="142"/>
      <c r="B127" s="178">
        <v>1999</v>
      </c>
      <c r="C127" s="131">
        <v>3.68</v>
      </c>
      <c r="D127" s="131">
        <v>0.33</v>
      </c>
      <c r="E127" s="131">
        <v>6.41</v>
      </c>
      <c r="F127" s="131">
        <v>1.1399999999999999</v>
      </c>
      <c r="G127" s="131">
        <v>39.06</v>
      </c>
      <c r="H127" s="131">
        <f t="shared" si="15"/>
        <v>27.500000000000004</v>
      </c>
      <c r="I127" s="132">
        <v>0.30199999999999999</v>
      </c>
      <c r="J127" s="133">
        <v>5.08</v>
      </c>
      <c r="K127" s="133">
        <v>1.74</v>
      </c>
      <c r="L127" s="134">
        <v>1.9</v>
      </c>
      <c r="M127" s="134">
        <v>0.6</v>
      </c>
      <c r="N127" s="142"/>
      <c r="AA127" s="142"/>
      <c r="AB127" s="185" t="s">
        <v>127</v>
      </c>
      <c r="AC127" s="139">
        <v>2.2999999999999998</v>
      </c>
      <c r="AD127" s="139">
        <v>0.13</v>
      </c>
      <c r="AE127" s="139">
        <v>2.89</v>
      </c>
      <c r="AF127" s="139">
        <v>0.1</v>
      </c>
      <c r="AG127" s="139">
        <v>31.49</v>
      </c>
      <c r="AH127" s="139">
        <v>23.22</v>
      </c>
      <c r="AI127" s="140">
        <v>0.26700000000000002</v>
      </c>
      <c r="AJ127" s="141">
        <v>3.38</v>
      </c>
      <c r="AK127" s="141">
        <v>0.89</v>
      </c>
      <c r="AL127" s="141">
        <v>1.2</v>
      </c>
      <c r="AM127" s="141">
        <v>0.2</v>
      </c>
      <c r="AN127" s="142"/>
    </row>
    <row r="128" spans="1:91" x14ac:dyDescent="0.25">
      <c r="A128" s="142"/>
      <c r="B128" s="178">
        <v>2000</v>
      </c>
      <c r="C128" s="131">
        <v>3.75</v>
      </c>
      <c r="D128" s="131">
        <v>0.32</v>
      </c>
      <c r="E128" s="131">
        <v>6.45</v>
      </c>
      <c r="F128" s="131">
        <v>1.17</v>
      </c>
      <c r="G128" s="131">
        <v>39.159999999999997</v>
      </c>
      <c r="H128" s="131">
        <f t="shared" si="15"/>
        <v>27.47</v>
      </c>
      <c r="I128" s="132">
        <v>0.3</v>
      </c>
      <c r="J128" s="133">
        <v>5.14</v>
      </c>
      <c r="K128" s="133">
        <v>1.72</v>
      </c>
      <c r="L128" s="134">
        <v>1.6</v>
      </c>
      <c r="M128" s="134">
        <v>0.4</v>
      </c>
      <c r="N128" s="142"/>
      <c r="AA128" s="142"/>
      <c r="AB128" s="185" t="s">
        <v>128</v>
      </c>
      <c r="AC128" s="139">
        <v>4.04</v>
      </c>
      <c r="AD128" s="139">
        <v>0.46</v>
      </c>
      <c r="AE128" s="139">
        <v>8.81</v>
      </c>
      <c r="AF128" s="139">
        <v>1.39</v>
      </c>
      <c r="AG128" s="139">
        <v>39.380000000000003</v>
      </c>
      <c r="AH128" s="139">
        <v>32.32</v>
      </c>
      <c r="AI128" s="140">
        <v>0.4</v>
      </c>
      <c r="AJ128" s="141">
        <v>5.51</v>
      </c>
      <c r="AK128" s="141">
        <v>2.69</v>
      </c>
      <c r="AL128" s="141">
        <v>3.5</v>
      </c>
      <c r="AM128" s="141">
        <v>1.2</v>
      </c>
      <c r="AN128" s="142"/>
      <c r="BO128" s="164"/>
      <c r="BP128" s="164"/>
      <c r="BQ128" s="164"/>
      <c r="BR128" s="164"/>
      <c r="BS128" s="164"/>
      <c r="BT128" s="164"/>
      <c r="BU128" s="164"/>
      <c r="BV128" s="164"/>
      <c r="BW128" s="164"/>
      <c r="BX128" s="164"/>
      <c r="BY128" s="164"/>
      <c r="BZ128" s="164"/>
    </row>
    <row r="129" spans="1:78" x14ac:dyDescent="0.25">
      <c r="A129" s="142"/>
      <c r="B129" s="178">
        <v>2001</v>
      </c>
      <c r="C129" s="131">
        <v>3.25</v>
      </c>
      <c r="D129" s="131">
        <v>0.39</v>
      </c>
      <c r="E129" s="131">
        <v>6.67</v>
      </c>
      <c r="F129" s="131">
        <v>1.1200000000000001</v>
      </c>
      <c r="G129" s="131">
        <v>38.49</v>
      </c>
      <c r="H129" s="131">
        <f t="shared" si="15"/>
        <v>27.06</v>
      </c>
      <c r="I129" s="132">
        <v>0.29599999999999999</v>
      </c>
      <c r="J129" s="133">
        <v>4.78</v>
      </c>
      <c r="K129" s="133">
        <v>2.0499999999999998</v>
      </c>
      <c r="L129" s="134">
        <v>1.7</v>
      </c>
      <c r="M129" s="134">
        <v>0.4</v>
      </c>
      <c r="N129" s="142"/>
      <c r="AA129" s="142"/>
      <c r="AB129" s="186" t="s">
        <v>129</v>
      </c>
      <c r="AC129" s="187">
        <f t="shared" ref="AC129:AK129" si="21">STDEV(AC4:AC124)</f>
        <v>0.31856291030766815</v>
      </c>
      <c r="AD129" s="187">
        <f t="shared" si="21"/>
        <v>7.9497301442495949E-2</v>
      </c>
      <c r="AE129" s="187">
        <f t="shared" si="21"/>
        <v>1.5323592111728011</v>
      </c>
      <c r="AF129" s="187">
        <f t="shared" si="21"/>
        <v>0.33088523890061022</v>
      </c>
      <c r="AG129" s="187">
        <f t="shared" si="21"/>
        <v>1.6399262774869754</v>
      </c>
      <c r="AH129" s="187">
        <f t="shared" si="21"/>
        <v>1.9620801177397811</v>
      </c>
      <c r="AI129" s="187">
        <f t="shared" si="21"/>
        <v>2.7892164939526908E-2</v>
      </c>
      <c r="AJ129" s="188">
        <f t="shared" si="21"/>
        <v>0.43923839984776658</v>
      </c>
      <c r="AK129" s="188">
        <f t="shared" si="21"/>
        <v>0.46466064811466234</v>
      </c>
      <c r="AL129" s="188">
        <f>STDEV(AL2:AL124)</f>
        <v>0.42953623527063139</v>
      </c>
      <c r="AM129" s="188">
        <f>STDEV(AM2:AM124)</f>
        <v>0.21902299966023051</v>
      </c>
      <c r="AN129" s="142"/>
      <c r="BO129" s="164"/>
      <c r="BP129" s="164"/>
      <c r="BQ129" s="164"/>
      <c r="BR129" s="164"/>
      <c r="BS129" s="164"/>
      <c r="BT129" s="164"/>
      <c r="BU129" s="164"/>
      <c r="BV129" s="164"/>
      <c r="BW129" s="164"/>
      <c r="BX129" s="164"/>
      <c r="BY129" s="164"/>
      <c r="BZ129" s="164"/>
    </row>
    <row r="130" spans="1:78" x14ac:dyDescent="0.25">
      <c r="A130" s="142"/>
      <c r="B130" s="178">
        <v>2002</v>
      </c>
      <c r="C130" s="131">
        <v>3.35</v>
      </c>
      <c r="D130" s="131">
        <v>0.36</v>
      </c>
      <c r="E130" s="131">
        <v>6.47</v>
      </c>
      <c r="F130" s="131">
        <v>1.04</v>
      </c>
      <c r="G130" s="131">
        <v>38.46</v>
      </c>
      <c r="H130" s="131">
        <f t="shared" si="15"/>
        <v>27.240000000000002</v>
      </c>
      <c r="I130" s="132">
        <v>0.29299999999999998</v>
      </c>
      <c r="J130" s="133">
        <v>4.62</v>
      </c>
      <c r="K130" s="133">
        <v>1.93</v>
      </c>
      <c r="L130" s="134">
        <v>2</v>
      </c>
      <c r="M130" s="134">
        <v>0.4</v>
      </c>
      <c r="N130" s="142"/>
      <c r="AA130" s="142"/>
      <c r="AB130" s="194" t="s">
        <v>130</v>
      </c>
      <c r="AC130" s="150"/>
      <c r="AD130" s="150"/>
      <c r="AE130" s="150"/>
      <c r="AF130" s="150"/>
      <c r="AG130" s="150"/>
      <c r="AH130" s="150"/>
      <c r="AI130" s="150"/>
      <c r="AJ130" s="150"/>
      <c r="AK130" s="195">
        <f>CORREL(AJ2:AJ124,AK2:AK124)</f>
        <v>-0.14218824280059919</v>
      </c>
      <c r="AL130" s="196">
        <f>CORREL(AJ2:AJ124,AL2:AL124)</f>
        <v>0.4769088453570739</v>
      </c>
      <c r="AM130" s="195">
        <f>CORREL(AJ2:AJ124,AM2:AM124)</f>
        <v>-0.1195721507642474</v>
      </c>
      <c r="AN130" s="142"/>
      <c r="AO130" s="164"/>
      <c r="AP130" s="164"/>
      <c r="AQ130" s="164"/>
      <c r="AR130" s="164"/>
      <c r="AS130" s="164"/>
      <c r="AT130" s="164"/>
      <c r="AU130" s="164"/>
      <c r="AV130" s="164"/>
      <c r="AW130" s="164"/>
      <c r="AX130" s="164"/>
      <c r="AY130" s="164"/>
      <c r="AZ130" s="164"/>
      <c r="BO130" s="164"/>
      <c r="BP130" s="164"/>
      <c r="BQ130" s="164"/>
      <c r="BR130" s="164"/>
      <c r="BS130" s="164"/>
      <c r="BT130" s="164"/>
      <c r="BU130" s="164"/>
      <c r="BV130" s="164"/>
      <c r="BW130" s="164"/>
      <c r="BX130" s="164"/>
      <c r="BY130" s="164"/>
      <c r="BZ130" s="164"/>
    </row>
    <row r="131" spans="1:78" x14ac:dyDescent="0.25">
      <c r="A131" s="142"/>
      <c r="B131" s="178">
        <v>2003</v>
      </c>
      <c r="C131" s="131">
        <v>3.27</v>
      </c>
      <c r="D131" s="131">
        <v>0.38</v>
      </c>
      <c r="E131" s="131">
        <v>6.34</v>
      </c>
      <c r="F131" s="131">
        <v>1.07</v>
      </c>
      <c r="G131" s="131">
        <v>38.57</v>
      </c>
      <c r="H131" s="131">
        <f t="shared" si="15"/>
        <v>27.509999999999994</v>
      </c>
      <c r="I131" s="132">
        <v>0.29399999999999998</v>
      </c>
      <c r="J131" s="133">
        <v>4.7300000000000004</v>
      </c>
      <c r="K131" s="133">
        <v>1.94</v>
      </c>
      <c r="L131" s="134">
        <v>2.4</v>
      </c>
      <c r="M131" s="134">
        <v>0.5</v>
      </c>
      <c r="N131" s="142"/>
      <c r="AA131" s="142"/>
      <c r="AB131" s="511" t="s">
        <v>131</v>
      </c>
      <c r="AC131" s="511"/>
      <c r="AD131" s="511"/>
      <c r="AE131" s="511"/>
      <c r="AF131" s="511"/>
      <c r="AG131" s="511"/>
      <c r="AH131" s="511"/>
      <c r="AI131" s="511"/>
      <c r="AJ131" s="511"/>
      <c r="AK131" s="511"/>
      <c r="AL131" s="511"/>
      <c r="AM131" s="511"/>
      <c r="AN131" s="142"/>
      <c r="AO131" s="164"/>
      <c r="AP131" s="164"/>
      <c r="AQ131" s="164"/>
      <c r="AR131" s="164"/>
      <c r="AS131" s="164"/>
      <c r="AT131" s="164"/>
      <c r="AU131" s="164"/>
      <c r="AV131" s="164"/>
      <c r="AW131" s="164"/>
      <c r="AX131" s="164"/>
      <c r="AY131" s="164"/>
      <c r="AZ131" s="164"/>
      <c r="BO131" s="164"/>
      <c r="BP131" s="164"/>
      <c r="BQ131" s="164"/>
      <c r="BR131" s="164"/>
      <c r="BS131" s="164"/>
      <c r="BT131" s="164"/>
      <c r="BU131" s="164"/>
      <c r="BV131" s="164"/>
      <c r="BW131" s="164"/>
      <c r="BX131" s="164"/>
      <c r="BY131" s="164"/>
      <c r="BZ131" s="164"/>
    </row>
    <row r="132" spans="1:78" x14ac:dyDescent="0.25">
      <c r="A132" s="142"/>
      <c r="B132" s="178">
        <v>2004</v>
      </c>
      <c r="C132" s="131">
        <v>3.34</v>
      </c>
      <c r="D132" s="131">
        <v>0.38</v>
      </c>
      <c r="E132" s="131">
        <v>6.55</v>
      </c>
      <c r="F132" s="131">
        <v>1.1200000000000001</v>
      </c>
      <c r="G132" s="131">
        <v>38.83</v>
      </c>
      <c r="H132" s="131">
        <f t="shared" ref="H132:H149" si="22">G132-C132-D132-E132-F132</f>
        <v>27.439999999999991</v>
      </c>
      <c r="I132" s="132">
        <v>0.29699999999999999</v>
      </c>
      <c r="J132" s="133">
        <v>4.8099999999999996</v>
      </c>
      <c r="K132" s="133">
        <v>1.96</v>
      </c>
      <c r="L132" s="134">
        <v>2.1</v>
      </c>
      <c r="M132" s="134">
        <v>0.4</v>
      </c>
      <c r="N132" s="142"/>
      <c r="AA132" s="142"/>
      <c r="AB132" s="512" t="s">
        <v>132</v>
      </c>
      <c r="AC132" s="512"/>
      <c r="AD132" s="512"/>
      <c r="AE132" s="512"/>
      <c r="AF132" s="512"/>
      <c r="AG132" s="512"/>
      <c r="AH132" s="512"/>
      <c r="AI132" s="512"/>
      <c r="AJ132" s="512"/>
      <c r="AK132" s="512"/>
      <c r="AL132" s="512"/>
      <c r="AM132" s="512"/>
      <c r="AN132" s="142"/>
      <c r="BO132" s="164"/>
      <c r="BP132" s="164"/>
      <c r="BQ132" s="164"/>
      <c r="BR132" s="164"/>
      <c r="BS132" s="164"/>
      <c r="BT132" s="164"/>
      <c r="BU132" s="164"/>
      <c r="BV132" s="164"/>
      <c r="BW132" s="164"/>
      <c r="BX132" s="164"/>
      <c r="BY132" s="164"/>
      <c r="BZ132" s="164"/>
    </row>
    <row r="133" spans="1:78" x14ac:dyDescent="0.25">
      <c r="A133" s="142"/>
      <c r="B133" s="178">
        <v>2005</v>
      </c>
      <c r="C133" s="131">
        <v>3.13</v>
      </c>
      <c r="D133" s="131">
        <v>0.37</v>
      </c>
      <c r="E133" s="131">
        <v>6.3</v>
      </c>
      <c r="F133" s="131">
        <v>1.03</v>
      </c>
      <c r="G133" s="131">
        <v>38.32</v>
      </c>
      <c r="H133" s="131">
        <f t="shared" si="22"/>
        <v>27.49</v>
      </c>
      <c r="I133" s="132">
        <v>0.29499999999999998</v>
      </c>
      <c r="J133" s="133">
        <v>4.59</v>
      </c>
      <c r="K133" s="133">
        <v>2.02</v>
      </c>
      <c r="L133" s="134">
        <v>1.7</v>
      </c>
      <c r="M133" s="134">
        <v>0.2</v>
      </c>
      <c r="N133" s="142"/>
      <c r="AA133" s="142"/>
      <c r="AB133" s="513" t="s">
        <v>133</v>
      </c>
      <c r="AC133" s="513"/>
      <c r="AD133" s="513"/>
      <c r="AE133" s="513"/>
      <c r="AF133" s="513"/>
      <c r="AG133" s="513"/>
      <c r="AH133" s="513"/>
      <c r="AI133" s="513"/>
      <c r="AJ133" s="513"/>
      <c r="AK133" s="513"/>
      <c r="AL133" s="513"/>
      <c r="AM133" s="513"/>
      <c r="AN133" s="142"/>
      <c r="BO133" s="164"/>
      <c r="BP133" s="164"/>
      <c r="BQ133" s="164"/>
      <c r="BR133" s="164"/>
      <c r="BS133" s="164"/>
      <c r="BT133" s="164"/>
      <c r="BU133" s="164"/>
      <c r="BV133" s="164"/>
      <c r="BW133" s="164"/>
      <c r="BX133" s="164"/>
      <c r="BY133" s="164"/>
      <c r="BZ133" s="164"/>
    </row>
    <row r="134" spans="1:78" x14ac:dyDescent="0.25">
      <c r="A134" s="142"/>
      <c r="B134" s="178">
        <v>2006</v>
      </c>
      <c r="C134" s="131">
        <v>3.26</v>
      </c>
      <c r="D134" s="131">
        <v>0.37</v>
      </c>
      <c r="E134" s="131">
        <v>6.52</v>
      </c>
      <c r="F134" s="131">
        <v>1.1100000000000001</v>
      </c>
      <c r="G134" s="131">
        <v>38.71</v>
      </c>
      <c r="H134" s="131">
        <f t="shared" si="22"/>
        <v>27.450000000000006</v>
      </c>
      <c r="I134" s="132">
        <v>0.30099999999999999</v>
      </c>
      <c r="J134" s="133">
        <v>4.8600000000000003</v>
      </c>
      <c r="K134" s="133">
        <v>2</v>
      </c>
      <c r="L134" s="134">
        <v>1.4</v>
      </c>
      <c r="M134" s="134">
        <v>0.4</v>
      </c>
      <c r="N134" s="142"/>
      <c r="AA134" s="142"/>
      <c r="AB134" s="513" t="s">
        <v>134</v>
      </c>
      <c r="AC134" s="513"/>
      <c r="AD134" s="513"/>
      <c r="AE134" s="513"/>
      <c r="AF134" s="513"/>
      <c r="AG134" s="513"/>
      <c r="AH134" s="513"/>
      <c r="AI134" s="513"/>
      <c r="AJ134" s="513"/>
      <c r="AK134" s="513"/>
      <c r="AL134" s="513"/>
      <c r="AM134" s="513"/>
      <c r="AN134" s="142"/>
      <c r="BO134" s="164"/>
      <c r="BP134" s="164"/>
      <c r="BQ134" s="164"/>
      <c r="BR134" s="164"/>
      <c r="BS134" s="164"/>
      <c r="BT134" s="164"/>
      <c r="BU134" s="164"/>
      <c r="BV134" s="164"/>
      <c r="BW134" s="164"/>
      <c r="BX134" s="164"/>
      <c r="BY134" s="164"/>
      <c r="BZ134" s="164"/>
    </row>
    <row r="135" spans="1:78" x14ac:dyDescent="0.25">
      <c r="A135" s="142"/>
      <c r="B135" s="178">
        <v>2007</v>
      </c>
      <c r="C135" s="131">
        <v>3.31</v>
      </c>
      <c r="D135" s="131">
        <v>0.36</v>
      </c>
      <c r="E135" s="131">
        <v>6.62</v>
      </c>
      <c r="F135" s="131">
        <v>1.02</v>
      </c>
      <c r="G135" s="131">
        <v>38.799999999999997</v>
      </c>
      <c r="H135" s="131">
        <f t="shared" si="22"/>
        <v>27.489999999999995</v>
      </c>
      <c r="I135" s="132">
        <v>0.30199999999999999</v>
      </c>
      <c r="J135" s="133">
        <v>4.8</v>
      </c>
      <c r="K135" s="133">
        <v>2</v>
      </c>
      <c r="L135" s="134">
        <v>1.8</v>
      </c>
      <c r="M135" s="134">
        <v>0.4</v>
      </c>
      <c r="N135" s="142"/>
      <c r="AA135" s="142"/>
      <c r="AB135" s="513" t="s">
        <v>135</v>
      </c>
      <c r="AC135" s="513"/>
      <c r="AD135" s="513"/>
      <c r="AE135" s="513"/>
      <c r="AF135" s="513"/>
      <c r="AG135" s="513"/>
      <c r="AH135" s="513"/>
      <c r="AI135" s="513"/>
      <c r="AJ135" s="513"/>
      <c r="AK135" s="513"/>
      <c r="AL135" s="513"/>
      <c r="AM135" s="513"/>
      <c r="AN135" s="142"/>
      <c r="BO135" s="164"/>
      <c r="BP135" s="164"/>
      <c r="BQ135" s="164"/>
      <c r="BR135" s="164"/>
      <c r="BS135" s="164"/>
      <c r="BT135" s="164"/>
      <c r="BU135" s="164"/>
      <c r="BV135" s="164"/>
      <c r="BW135" s="164"/>
      <c r="BX135" s="164"/>
      <c r="BY135" s="164"/>
      <c r="BZ135" s="164"/>
    </row>
    <row r="136" spans="1:78" x14ac:dyDescent="0.25">
      <c r="A136" s="142"/>
      <c r="B136" s="178">
        <v>2008</v>
      </c>
      <c r="C136" s="131">
        <v>3.36</v>
      </c>
      <c r="D136" s="131">
        <v>0.34</v>
      </c>
      <c r="E136" s="131">
        <v>6.77</v>
      </c>
      <c r="F136" s="131">
        <v>1</v>
      </c>
      <c r="G136" s="131">
        <v>38.64</v>
      </c>
      <c r="H136" s="131">
        <f t="shared" si="22"/>
        <v>27.169999999999998</v>
      </c>
      <c r="I136" s="132">
        <v>0.3</v>
      </c>
      <c r="J136" s="133">
        <v>4.6500000000000004</v>
      </c>
      <c r="K136" s="133">
        <v>2.0099999999999998</v>
      </c>
      <c r="L136" s="134">
        <v>1.7</v>
      </c>
      <c r="M136" s="134">
        <v>0.4</v>
      </c>
      <c r="N136" s="142"/>
      <c r="AA136" s="142"/>
      <c r="AB136" s="513" t="s">
        <v>136</v>
      </c>
      <c r="AC136" s="513"/>
      <c r="AD136" s="513"/>
      <c r="AE136" s="513"/>
      <c r="AF136" s="513"/>
      <c r="AG136" s="513"/>
      <c r="AH136" s="513"/>
      <c r="AI136" s="513"/>
      <c r="AJ136" s="513"/>
      <c r="AK136" s="513"/>
      <c r="AL136" s="513"/>
      <c r="AM136" s="513"/>
      <c r="AN136" s="142"/>
      <c r="BO136" s="164"/>
      <c r="BP136" s="164"/>
      <c r="BQ136" s="164"/>
      <c r="BR136" s="164"/>
      <c r="BS136" s="164"/>
      <c r="BT136" s="164"/>
      <c r="BU136" s="164"/>
      <c r="BV136" s="164"/>
      <c r="BW136" s="164"/>
      <c r="BX136" s="164"/>
      <c r="BY136" s="164"/>
      <c r="BZ136" s="164"/>
    </row>
    <row r="137" spans="1:78" x14ac:dyDescent="0.25">
      <c r="A137" s="142"/>
      <c r="B137" s="178">
        <v>2009</v>
      </c>
      <c r="C137" s="131">
        <v>3.42</v>
      </c>
      <c r="D137" s="131">
        <v>0.33</v>
      </c>
      <c r="E137" s="131">
        <v>6.91</v>
      </c>
      <c r="F137" s="131">
        <v>1.04</v>
      </c>
      <c r="G137" s="131">
        <v>38.49</v>
      </c>
      <c r="H137" s="131">
        <f t="shared" si="22"/>
        <v>26.790000000000003</v>
      </c>
      <c r="I137" s="132">
        <v>0.29899999999999999</v>
      </c>
      <c r="J137" s="133">
        <v>4.6100000000000003</v>
      </c>
      <c r="K137" s="133">
        <v>2.02</v>
      </c>
      <c r="L137" s="134">
        <v>1.7</v>
      </c>
      <c r="M137" s="134">
        <v>0.5</v>
      </c>
      <c r="N137" s="142"/>
      <c r="AA137" s="142"/>
      <c r="AB137" s="513" t="s">
        <v>137</v>
      </c>
      <c r="AC137" s="513"/>
      <c r="AD137" s="513"/>
      <c r="AE137" s="513"/>
      <c r="AF137" s="513"/>
      <c r="AG137" s="513"/>
      <c r="AH137" s="513"/>
      <c r="AI137" s="513"/>
      <c r="AJ137" s="513"/>
      <c r="AK137" s="513"/>
      <c r="AL137" s="513"/>
      <c r="AM137" s="513"/>
      <c r="AN137" s="142"/>
      <c r="BO137" s="164"/>
      <c r="BP137" s="164"/>
      <c r="BQ137" s="164"/>
      <c r="BR137" s="164"/>
      <c r="BS137" s="164"/>
      <c r="BT137" s="164"/>
      <c r="BU137" s="164"/>
      <c r="BV137" s="164"/>
      <c r="BW137" s="164"/>
      <c r="BX137" s="164"/>
      <c r="BY137" s="164"/>
      <c r="BZ137" s="164"/>
    </row>
    <row r="138" spans="1:78" x14ac:dyDescent="0.25">
      <c r="A138" s="142"/>
      <c r="B138" s="178">
        <v>2010</v>
      </c>
      <c r="C138" s="131">
        <v>3.25</v>
      </c>
      <c r="D138" s="131">
        <v>0.32</v>
      </c>
      <c r="E138" s="131">
        <v>7.06</v>
      </c>
      <c r="F138" s="131">
        <v>0.95</v>
      </c>
      <c r="G138" s="131">
        <v>38.18</v>
      </c>
      <c r="H138" s="131">
        <f t="shared" si="22"/>
        <v>26.6</v>
      </c>
      <c r="I138" s="132">
        <v>0.29699999999999999</v>
      </c>
      <c r="J138" s="133">
        <v>4.38</v>
      </c>
      <c r="K138" s="133">
        <v>2.17</v>
      </c>
      <c r="L138" s="134">
        <v>2.1</v>
      </c>
      <c r="M138" s="134">
        <v>0.4</v>
      </c>
      <c r="N138" s="142"/>
      <c r="AA138" s="142"/>
      <c r="AB138" s="513" t="s">
        <v>138</v>
      </c>
      <c r="AC138" s="513"/>
      <c r="AD138" s="513"/>
      <c r="AE138" s="513"/>
      <c r="AF138" s="513"/>
      <c r="AG138" s="513"/>
      <c r="AH138" s="513"/>
      <c r="AI138" s="513"/>
      <c r="AJ138" s="513"/>
      <c r="AK138" s="513"/>
      <c r="AL138" s="513"/>
      <c r="AM138" s="513"/>
      <c r="AN138" s="142"/>
      <c r="BO138" s="164"/>
      <c r="BP138" s="164"/>
      <c r="BQ138" s="164"/>
      <c r="BR138" s="164"/>
      <c r="BS138" s="164"/>
      <c r="BT138" s="164"/>
      <c r="BU138" s="164"/>
      <c r="BV138" s="164"/>
      <c r="BW138" s="164"/>
      <c r="BX138" s="164"/>
      <c r="BY138" s="164"/>
      <c r="BZ138" s="164"/>
    </row>
    <row r="139" spans="1:78" x14ac:dyDescent="0.25">
      <c r="A139" s="142"/>
      <c r="B139" s="178">
        <v>2011</v>
      </c>
      <c r="C139" s="131">
        <v>3.09</v>
      </c>
      <c r="D139" s="131">
        <v>0.32</v>
      </c>
      <c r="E139" s="131">
        <v>7.1</v>
      </c>
      <c r="F139" s="131">
        <v>0.94</v>
      </c>
      <c r="G139" s="131">
        <v>38.130000000000003</v>
      </c>
      <c r="H139" s="131">
        <f t="shared" si="22"/>
        <v>26.680000000000003</v>
      </c>
      <c r="I139" s="132">
        <v>0.29499999999999998</v>
      </c>
      <c r="J139" s="133">
        <v>4.28</v>
      </c>
      <c r="K139" s="133">
        <v>2.2999999999999998</v>
      </c>
      <c r="L139" s="134">
        <v>2</v>
      </c>
      <c r="M139" s="134">
        <v>0.4</v>
      </c>
      <c r="N139" s="142"/>
      <c r="AA139" s="142"/>
      <c r="AB139" s="513" t="s">
        <v>139</v>
      </c>
      <c r="AC139" s="513"/>
      <c r="AD139" s="513"/>
      <c r="AE139" s="513"/>
      <c r="AF139" s="513"/>
      <c r="AG139" s="513"/>
      <c r="AH139" s="513"/>
      <c r="AI139" s="513"/>
      <c r="AJ139" s="513"/>
      <c r="AK139" s="513"/>
      <c r="AL139" s="513"/>
      <c r="AM139" s="513"/>
      <c r="AN139" s="142"/>
      <c r="BO139" s="164"/>
      <c r="BP139" s="164"/>
      <c r="BQ139" s="164"/>
      <c r="BR139" s="164"/>
      <c r="BS139" s="164"/>
      <c r="BT139" s="164"/>
      <c r="BU139" s="164"/>
      <c r="BV139" s="164"/>
      <c r="BW139" s="164"/>
      <c r="BX139" s="164"/>
      <c r="BY139" s="164"/>
      <c r="BZ139" s="164"/>
    </row>
    <row r="140" spans="1:78" x14ac:dyDescent="0.25">
      <c r="A140" s="142"/>
      <c r="B140" s="178">
        <v>2012</v>
      </c>
      <c r="C140" s="131">
        <v>3.03</v>
      </c>
      <c r="D140" s="131">
        <v>0.31</v>
      </c>
      <c r="E140" s="131">
        <v>7.5</v>
      </c>
      <c r="F140" s="131">
        <v>1.02</v>
      </c>
      <c r="G140" s="131">
        <v>37.9</v>
      </c>
      <c r="H140" s="131">
        <f t="shared" si="22"/>
        <v>26.039999999999996</v>
      </c>
      <c r="I140" s="132">
        <v>0.29699999999999999</v>
      </c>
      <c r="J140" s="133">
        <v>4.32</v>
      </c>
      <c r="K140" s="133">
        <v>2.48</v>
      </c>
      <c r="L140" s="134">
        <v>1.4</v>
      </c>
      <c r="M140" s="134">
        <v>0.3</v>
      </c>
      <c r="N140" s="142"/>
      <c r="AA140" s="142"/>
      <c r="AB140" s="513" t="s">
        <v>140</v>
      </c>
      <c r="AC140" s="513"/>
      <c r="AD140" s="513"/>
      <c r="AE140" s="513"/>
      <c r="AF140" s="513"/>
      <c r="AG140" s="513"/>
      <c r="AH140" s="513"/>
      <c r="AI140" s="513"/>
      <c r="AJ140" s="513"/>
      <c r="AK140" s="513"/>
      <c r="AL140" s="513"/>
      <c r="AM140" s="513"/>
      <c r="AN140" s="142"/>
    </row>
    <row r="141" spans="1:78" x14ac:dyDescent="0.25">
      <c r="A141" s="142"/>
      <c r="B141" s="178">
        <v>2013</v>
      </c>
      <c r="C141" s="131">
        <v>3.01</v>
      </c>
      <c r="D141" s="131">
        <v>0.32</v>
      </c>
      <c r="E141" s="131">
        <v>7.55</v>
      </c>
      <c r="F141" s="131">
        <v>0.96</v>
      </c>
      <c r="G141" s="131">
        <v>38.020000000000003</v>
      </c>
      <c r="H141" s="131">
        <f t="shared" si="22"/>
        <v>26.180000000000003</v>
      </c>
      <c r="I141" s="132">
        <v>0.29699999999999999</v>
      </c>
      <c r="J141" s="133">
        <v>4.17</v>
      </c>
      <c r="K141" s="133">
        <v>2.5099999999999998</v>
      </c>
      <c r="L141" s="134">
        <v>2.1</v>
      </c>
      <c r="M141" s="134">
        <v>0.4</v>
      </c>
      <c r="N141" s="142"/>
      <c r="AA141" s="142"/>
      <c r="AB141" s="513" t="s">
        <v>141</v>
      </c>
      <c r="AC141" s="513"/>
      <c r="AD141" s="513"/>
      <c r="AE141" s="513"/>
      <c r="AF141" s="513"/>
      <c r="AG141" s="513"/>
      <c r="AH141" s="513"/>
      <c r="AI141" s="513"/>
      <c r="AJ141" s="513"/>
      <c r="AK141" s="513"/>
      <c r="AL141" s="513"/>
      <c r="AM141" s="513"/>
      <c r="AN141" s="142"/>
    </row>
    <row r="142" spans="1:78" x14ac:dyDescent="0.25">
      <c r="A142" s="142"/>
      <c r="B142" s="178">
        <v>2014</v>
      </c>
      <c r="C142" s="131">
        <v>2.88</v>
      </c>
      <c r="D142" s="131">
        <v>0.34</v>
      </c>
      <c r="E142" s="131">
        <v>7.7</v>
      </c>
      <c r="F142" s="131">
        <v>0.86</v>
      </c>
      <c r="G142" s="131">
        <v>37.85</v>
      </c>
      <c r="H142" s="131">
        <f t="shared" si="22"/>
        <v>26.069999999999997</v>
      </c>
      <c r="I142" s="132">
        <v>0.29799999999999999</v>
      </c>
      <c r="J142" s="133">
        <v>4.07</v>
      </c>
      <c r="K142" s="133">
        <v>2.67</v>
      </c>
      <c r="L142" s="134">
        <v>1.5</v>
      </c>
      <c r="M142" s="134">
        <v>0.3</v>
      </c>
      <c r="N142" s="142"/>
      <c r="AA142" s="142"/>
      <c r="AB142" s="513" t="s">
        <v>142</v>
      </c>
      <c r="AC142" s="513"/>
      <c r="AD142" s="513"/>
      <c r="AE142" s="513"/>
      <c r="AF142" s="513"/>
      <c r="AG142" s="513"/>
      <c r="AH142" s="513"/>
      <c r="AI142" s="513"/>
      <c r="AJ142" s="513"/>
      <c r="AK142" s="513"/>
      <c r="AL142" s="513"/>
      <c r="AM142" s="513"/>
      <c r="AN142" s="142"/>
    </row>
    <row r="143" spans="1:78" x14ac:dyDescent="0.25">
      <c r="A143" s="142"/>
      <c r="B143" s="178">
        <v>2015</v>
      </c>
      <c r="C143" s="131">
        <v>2.9</v>
      </c>
      <c r="D143" s="131">
        <v>0.33</v>
      </c>
      <c r="E143" s="131">
        <v>7.71</v>
      </c>
      <c r="F143" s="131">
        <v>1.01</v>
      </c>
      <c r="G143" s="131">
        <v>37.799999999999997</v>
      </c>
      <c r="H143" s="131">
        <f t="shared" si="22"/>
        <v>25.849999999999998</v>
      </c>
      <c r="I143" s="132">
        <v>0.29899999999999999</v>
      </c>
      <c r="J143" s="133">
        <v>4.25</v>
      </c>
      <c r="K143" s="133">
        <v>2.66</v>
      </c>
      <c r="L143" s="134">
        <v>2</v>
      </c>
      <c r="M143" s="134">
        <v>0.3</v>
      </c>
      <c r="N143" s="142"/>
      <c r="AA143" s="142"/>
      <c r="AB143" s="513" t="s">
        <v>143</v>
      </c>
      <c r="AC143" s="513"/>
      <c r="AD143" s="513"/>
      <c r="AE143" s="513"/>
      <c r="AF143" s="513"/>
      <c r="AG143" s="513"/>
      <c r="AH143" s="513"/>
      <c r="AI143" s="513"/>
      <c r="AJ143" s="513"/>
      <c r="AK143" s="513"/>
      <c r="AL143" s="513"/>
      <c r="AM143" s="513"/>
      <c r="AN143" s="142"/>
    </row>
    <row r="144" spans="1:78" x14ac:dyDescent="0.25">
      <c r="A144" s="142"/>
      <c r="B144" s="178">
        <v>2016</v>
      </c>
      <c r="C144" s="131">
        <v>3.11</v>
      </c>
      <c r="D144" s="131">
        <v>0.34</v>
      </c>
      <c r="E144" s="131">
        <v>8.0299999999999994</v>
      </c>
      <c r="F144" s="131">
        <v>1.1599999999999999</v>
      </c>
      <c r="G144" s="131">
        <v>38.01</v>
      </c>
      <c r="H144" s="131">
        <f t="shared" si="22"/>
        <v>25.369999999999994</v>
      </c>
      <c r="I144" s="132">
        <v>0.3</v>
      </c>
      <c r="J144" s="133">
        <v>4.4800000000000004</v>
      </c>
      <c r="K144" s="133">
        <v>2.58</v>
      </c>
      <c r="L144" s="134">
        <v>1.6</v>
      </c>
      <c r="M144" s="134">
        <v>0.4</v>
      </c>
      <c r="N144" s="142"/>
      <c r="AA144" s="142"/>
      <c r="AB144" s="22"/>
      <c r="AC144" s="142"/>
      <c r="AD144" s="142"/>
      <c r="AE144" s="142"/>
      <c r="AF144" s="142"/>
      <c r="AG144" s="142"/>
      <c r="AH144" s="142"/>
      <c r="AI144" s="142"/>
      <c r="AJ144" s="142"/>
      <c r="AK144" s="142"/>
      <c r="AL144" s="142"/>
      <c r="AM144" s="142"/>
      <c r="AN144" s="142"/>
    </row>
    <row r="145" spans="1:91" x14ac:dyDescent="0.25">
      <c r="A145" s="142"/>
      <c r="B145" s="178">
        <v>2017</v>
      </c>
      <c r="C145" s="131">
        <v>3.26</v>
      </c>
      <c r="D145" s="131">
        <v>0.36</v>
      </c>
      <c r="E145" s="131">
        <v>8.25</v>
      </c>
      <c r="F145" s="131">
        <v>1.26</v>
      </c>
      <c r="G145" s="131">
        <v>38.130000000000003</v>
      </c>
      <c r="H145" s="131">
        <f t="shared" si="22"/>
        <v>25.000000000000004</v>
      </c>
      <c r="I145" s="132">
        <v>0.3</v>
      </c>
      <c r="J145" s="133">
        <v>4.6500000000000004</v>
      </c>
      <c r="K145" s="133">
        <v>2.5299999999999998</v>
      </c>
      <c r="L145" s="134">
        <v>1.8</v>
      </c>
      <c r="M145" s="134">
        <v>0.3</v>
      </c>
      <c r="N145" s="142"/>
      <c r="AA145" s="142"/>
      <c r="AB145" s="22"/>
      <c r="AC145" s="142"/>
      <c r="AD145" s="142"/>
      <c r="AE145" s="142"/>
      <c r="AF145" s="142"/>
      <c r="AG145" s="142"/>
      <c r="AH145" s="142"/>
      <c r="AI145" s="142"/>
      <c r="AJ145" s="142"/>
      <c r="AK145" s="142"/>
      <c r="AL145" s="142"/>
      <c r="AM145" s="142"/>
      <c r="AN145" s="142"/>
      <c r="BB145" s="164"/>
      <c r="BC145" s="164"/>
      <c r="BD145" s="164"/>
      <c r="BE145" s="164"/>
      <c r="BF145" s="164"/>
      <c r="BG145" s="164"/>
      <c r="BH145" s="164"/>
      <c r="BI145" s="164"/>
      <c r="BJ145" s="164"/>
      <c r="BK145" s="164"/>
      <c r="BL145" s="164"/>
      <c r="BM145" s="164"/>
    </row>
    <row r="146" spans="1:91" x14ac:dyDescent="0.25">
      <c r="A146" s="142"/>
      <c r="B146" s="178">
        <v>2018</v>
      </c>
      <c r="C146" s="131">
        <v>3.23</v>
      </c>
      <c r="D146" s="131">
        <v>0.4</v>
      </c>
      <c r="E146" s="131">
        <v>8.48</v>
      </c>
      <c r="F146" s="131">
        <v>1.1499999999999999</v>
      </c>
      <c r="G146" s="131">
        <v>38.08</v>
      </c>
      <c r="H146" s="131">
        <f t="shared" si="22"/>
        <v>24.820000000000004</v>
      </c>
      <c r="I146" s="132">
        <v>0.29499999999999998</v>
      </c>
      <c r="J146" s="133">
        <v>4.45</v>
      </c>
      <c r="K146" s="133">
        <v>2.63</v>
      </c>
      <c r="L146" s="134">
        <v>1.7</v>
      </c>
      <c r="M146" s="134">
        <v>0.4</v>
      </c>
      <c r="N146" s="142"/>
      <c r="AA146" s="142"/>
      <c r="AB146" s="22"/>
      <c r="AC146" s="142"/>
      <c r="AD146" s="142"/>
      <c r="AE146" s="142"/>
      <c r="AF146" s="142"/>
      <c r="AG146" s="142"/>
      <c r="AH146" s="142"/>
      <c r="AI146" s="142"/>
      <c r="AJ146" s="142"/>
      <c r="AK146" s="142"/>
      <c r="AL146" s="142"/>
      <c r="AM146" s="142"/>
      <c r="AN146" s="142"/>
      <c r="BB146" s="164"/>
      <c r="BC146" s="164"/>
      <c r="BD146" s="164"/>
      <c r="BE146" s="164"/>
      <c r="BF146" s="164"/>
      <c r="BG146" s="164"/>
      <c r="BH146" s="164"/>
      <c r="BI146" s="164"/>
      <c r="BJ146" s="164"/>
      <c r="BK146" s="164"/>
      <c r="BL146" s="164"/>
      <c r="BM146" s="164"/>
    </row>
    <row r="147" spans="1:91" x14ac:dyDescent="0.25">
      <c r="A147" s="142"/>
      <c r="B147" s="178">
        <v>2019</v>
      </c>
      <c r="C147" s="131">
        <v>3.27</v>
      </c>
      <c r="D147" s="131">
        <v>0.41</v>
      </c>
      <c r="E147" s="131">
        <v>8.81</v>
      </c>
      <c r="F147" s="131">
        <v>1.39</v>
      </c>
      <c r="G147" s="131">
        <v>38.39</v>
      </c>
      <c r="H147" s="131">
        <f t="shared" si="22"/>
        <v>24.509999999999998</v>
      </c>
      <c r="I147" s="132">
        <v>0.29799999999999999</v>
      </c>
      <c r="J147" s="133">
        <v>4.83</v>
      </c>
      <c r="K147" s="133">
        <v>2.69</v>
      </c>
      <c r="L147" s="134">
        <v>2.2000000000000002</v>
      </c>
      <c r="M147" s="134">
        <v>0.4</v>
      </c>
      <c r="N147" s="142"/>
      <c r="AA147" s="142"/>
      <c r="AB147" s="22"/>
      <c r="AC147" s="142"/>
      <c r="AD147" s="142"/>
      <c r="AE147" s="142"/>
      <c r="AF147" s="142"/>
      <c r="AG147" s="142"/>
      <c r="AH147" s="142"/>
      <c r="AI147" s="142"/>
      <c r="AJ147" s="142"/>
      <c r="AK147" s="142"/>
      <c r="AL147" s="142"/>
      <c r="AM147" s="142"/>
      <c r="AN147" s="142"/>
    </row>
    <row r="148" spans="1:91" x14ac:dyDescent="0.25">
      <c r="A148" s="142"/>
      <c r="B148" s="178">
        <v>2020</v>
      </c>
      <c r="C148" s="131">
        <v>3.39</v>
      </c>
      <c r="D148" s="131">
        <v>0.46</v>
      </c>
      <c r="E148" s="131">
        <v>8.68</v>
      </c>
      <c r="F148" s="131">
        <v>1.28</v>
      </c>
      <c r="G148" s="131">
        <v>37.03</v>
      </c>
      <c r="H148" s="131">
        <f t="shared" si="22"/>
        <v>23.22</v>
      </c>
      <c r="I148" s="132">
        <v>0.29199999999999998</v>
      </c>
      <c r="J148" s="133">
        <v>4.6500000000000004</v>
      </c>
      <c r="K148" s="133">
        <v>2.56</v>
      </c>
      <c r="L148" s="134">
        <v>2.1</v>
      </c>
      <c r="M148" s="134">
        <v>0.5</v>
      </c>
      <c r="N148" s="142"/>
      <c r="AA148" s="142"/>
      <c r="AB148" s="22"/>
      <c r="AC148" s="142"/>
      <c r="AD148" s="142"/>
      <c r="AE148" s="142"/>
      <c r="AF148" s="142"/>
      <c r="AG148" s="142"/>
      <c r="AH148" s="142"/>
      <c r="AI148" s="142"/>
      <c r="AJ148" s="142"/>
      <c r="AK148" s="142"/>
      <c r="AL148" s="142"/>
      <c r="AM148" s="142"/>
      <c r="AN148" s="142"/>
    </row>
    <row r="149" spans="1:91" x14ac:dyDescent="0.25">
      <c r="A149" s="142"/>
      <c r="B149" s="178">
        <v>2021</v>
      </c>
      <c r="C149" s="131">
        <v>3.25</v>
      </c>
      <c r="D149" s="131">
        <v>0.43</v>
      </c>
      <c r="E149" s="131">
        <v>8.68</v>
      </c>
      <c r="F149" s="131">
        <v>1.22</v>
      </c>
      <c r="G149" s="131">
        <v>37.43</v>
      </c>
      <c r="H149" s="131">
        <f t="shared" si="22"/>
        <v>23.85</v>
      </c>
      <c r="I149" s="132">
        <v>0.29199999999999998</v>
      </c>
      <c r="J149" s="133">
        <v>4.53</v>
      </c>
      <c r="K149" s="133">
        <v>2.67</v>
      </c>
      <c r="L149" s="134">
        <v>1.6</v>
      </c>
      <c r="M149" s="134">
        <v>0.3</v>
      </c>
      <c r="N149" s="142"/>
      <c r="O149" s="165"/>
      <c r="AA149" s="142"/>
      <c r="AB149" s="22"/>
      <c r="AC149" s="142"/>
      <c r="AD149" s="142"/>
      <c r="AE149" s="142"/>
      <c r="AF149" s="142"/>
      <c r="AG149" s="142"/>
      <c r="AH149" s="142"/>
      <c r="AI149" s="142"/>
      <c r="AJ149" s="142"/>
      <c r="AK149" s="142"/>
      <c r="AL149" s="142"/>
      <c r="AM149" s="142"/>
      <c r="AN149" s="142"/>
      <c r="CB149" s="164"/>
      <c r="CC149" s="164"/>
      <c r="CD149" s="164"/>
      <c r="CE149" s="164"/>
      <c r="CF149" s="164"/>
      <c r="CG149" s="164"/>
      <c r="CH149" s="164"/>
      <c r="CI149" s="164"/>
      <c r="CJ149" s="164"/>
      <c r="CK149" s="164"/>
      <c r="CL149" s="164"/>
      <c r="CM149" s="164"/>
    </row>
    <row r="150" spans="1:91" s="162" customFormat="1" x14ac:dyDescent="0.25">
      <c r="A150" s="148"/>
      <c r="B150" s="149"/>
      <c r="C150" s="148"/>
      <c r="D150" s="148"/>
      <c r="E150" s="148"/>
      <c r="F150" s="148"/>
      <c r="G150" s="148"/>
      <c r="H150" s="148"/>
      <c r="I150" s="148"/>
      <c r="J150" s="148"/>
      <c r="K150" s="148"/>
      <c r="L150" s="148"/>
      <c r="M150" s="148"/>
      <c r="N150" s="148"/>
      <c r="O150" s="165"/>
      <c r="AA150" s="148"/>
      <c r="AB150" s="22"/>
      <c r="AC150" s="142"/>
      <c r="AD150" s="142"/>
      <c r="AE150" s="142"/>
      <c r="AF150" s="142"/>
      <c r="AG150" s="142"/>
      <c r="AH150" s="142"/>
      <c r="AI150" s="142"/>
      <c r="AJ150" s="142"/>
      <c r="AK150" s="142"/>
      <c r="AL150" s="142"/>
      <c r="AM150" s="142"/>
      <c r="AN150" s="148"/>
      <c r="AO150" s="143"/>
      <c r="AP150" s="143"/>
      <c r="AQ150" s="143"/>
      <c r="AR150" s="143"/>
      <c r="AS150" s="143"/>
      <c r="AT150" s="143"/>
      <c r="AU150" s="143"/>
      <c r="AV150" s="143"/>
      <c r="AW150" s="143"/>
      <c r="AX150" s="143"/>
      <c r="AY150" s="143"/>
      <c r="AZ150" s="143"/>
      <c r="BB150" s="143"/>
      <c r="BC150" s="143"/>
      <c r="BD150" s="143"/>
      <c r="BE150" s="143"/>
      <c r="BF150" s="143"/>
      <c r="BG150" s="143"/>
      <c r="BH150" s="143"/>
      <c r="BI150" s="143"/>
      <c r="BJ150" s="143"/>
      <c r="BK150" s="143"/>
      <c r="BL150" s="143"/>
      <c r="BM150" s="143"/>
      <c r="BO150" s="143"/>
      <c r="BP150" s="143"/>
      <c r="BQ150" s="143"/>
      <c r="BR150" s="143"/>
      <c r="BS150" s="143"/>
      <c r="BT150" s="143"/>
      <c r="BU150" s="143"/>
      <c r="BV150" s="143"/>
      <c r="BW150" s="143"/>
      <c r="BX150" s="143"/>
      <c r="BY150" s="143"/>
      <c r="BZ150" s="143"/>
      <c r="CB150" s="164"/>
      <c r="CC150" s="164"/>
      <c r="CD150" s="164"/>
      <c r="CE150" s="164"/>
      <c r="CF150" s="164"/>
      <c r="CG150" s="164"/>
      <c r="CH150" s="164"/>
      <c r="CI150" s="164"/>
      <c r="CJ150" s="164"/>
      <c r="CK150" s="164"/>
      <c r="CL150" s="164"/>
      <c r="CM150" s="164"/>
    </row>
    <row r="151" spans="1:91" s="162" customFormat="1" x14ac:dyDescent="0.25">
      <c r="A151" s="148"/>
      <c r="B151" s="185" t="s">
        <v>82</v>
      </c>
      <c r="C151" s="139">
        <f t="shared" ref="C151:K151" si="23">AVERAGE(C6:C150)</f>
        <v>3.0793749999999984</v>
      </c>
      <c r="D151" s="139">
        <f t="shared" si="23"/>
        <v>0.25971014492753619</v>
      </c>
      <c r="E151" s="139">
        <f t="shared" si="23"/>
        <v>4.6354166666666652</v>
      </c>
      <c r="F151" s="139">
        <f t="shared" si="23"/>
        <v>0.60326388888888904</v>
      </c>
      <c r="G151" s="139">
        <f t="shared" si="23"/>
        <v>37.685277777777777</v>
      </c>
      <c r="H151" s="139">
        <f t="shared" si="23"/>
        <v>29.118333333333325</v>
      </c>
      <c r="I151" s="140">
        <f t="shared" si="23"/>
        <v>0.29861157024793372</v>
      </c>
      <c r="J151" s="141">
        <f t="shared" si="23"/>
        <v>4.6108333333333338</v>
      </c>
      <c r="K151" s="141">
        <f t="shared" si="23"/>
        <v>1.5439583333333338</v>
      </c>
      <c r="L151" s="141">
        <f>AVERAGE(L4:L150)</f>
        <v>2.0952054794520554</v>
      </c>
      <c r="M151" s="141">
        <f>AVERAGE(M4:M150)</f>
        <v>0.74657534246575419</v>
      </c>
      <c r="N151" s="148"/>
      <c r="O151" s="165"/>
      <c r="AA151" s="148"/>
      <c r="AB151" s="22"/>
      <c r="AC151" s="142"/>
      <c r="AD151" s="142"/>
      <c r="AE151" s="142"/>
      <c r="AF151" s="142"/>
      <c r="AG151" s="142"/>
      <c r="AH151" s="142"/>
      <c r="AI151" s="142"/>
      <c r="AJ151" s="142"/>
      <c r="AK151" s="142"/>
      <c r="AL151" s="142"/>
      <c r="AM151" s="142"/>
      <c r="AN151" s="148"/>
      <c r="AO151" s="143"/>
      <c r="AP151" s="143"/>
      <c r="AQ151" s="143"/>
      <c r="AR151" s="143"/>
      <c r="AS151" s="143"/>
      <c r="AT151" s="143"/>
      <c r="AU151" s="143"/>
      <c r="AV151" s="143"/>
      <c r="AW151" s="143"/>
      <c r="AX151" s="143"/>
      <c r="AY151" s="143"/>
      <c r="AZ151" s="143"/>
      <c r="BB151" s="143"/>
      <c r="BC151" s="143"/>
      <c r="BD151" s="143"/>
      <c r="BE151" s="143"/>
      <c r="BF151" s="143"/>
      <c r="BG151" s="143"/>
      <c r="BH151" s="143"/>
      <c r="BI151" s="143"/>
      <c r="BJ151" s="143"/>
      <c r="BK151" s="143"/>
      <c r="BL151" s="143"/>
      <c r="BM151" s="143"/>
      <c r="BO151" s="143"/>
      <c r="BP151" s="143"/>
      <c r="BQ151" s="143"/>
      <c r="BR151" s="143"/>
      <c r="BS151" s="143"/>
      <c r="BT151" s="143"/>
      <c r="BU151" s="143"/>
      <c r="BV151" s="143"/>
      <c r="BW151" s="143"/>
      <c r="BX151" s="143"/>
      <c r="BY151" s="143"/>
      <c r="BZ151" s="143"/>
      <c r="CB151" s="143"/>
      <c r="CC151" s="143"/>
      <c r="CD151" s="143"/>
      <c r="CE151" s="143"/>
      <c r="CF151" s="143"/>
      <c r="CG151" s="143"/>
      <c r="CH151" s="143"/>
      <c r="CI151" s="143"/>
      <c r="CJ151" s="143"/>
      <c r="CK151" s="143"/>
      <c r="CL151" s="143"/>
      <c r="CM151" s="143"/>
    </row>
    <row r="152" spans="1:91" s="162" customFormat="1" x14ac:dyDescent="0.25">
      <c r="A152" s="148"/>
      <c r="B152" s="185" t="s">
        <v>127</v>
      </c>
      <c r="C152" s="139">
        <v>0.65</v>
      </c>
      <c r="D152" s="139">
        <v>0.13</v>
      </c>
      <c r="E152" s="139">
        <v>1.1299999999999999</v>
      </c>
      <c r="F152" s="139">
        <v>0.06</v>
      </c>
      <c r="G152" s="139">
        <v>31.49</v>
      </c>
      <c r="H152" s="139">
        <v>23.22</v>
      </c>
      <c r="I152" s="140">
        <v>0.26700000000000002</v>
      </c>
      <c r="J152" s="141">
        <v>3.38</v>
      </c>
      <c r="K152" s="141">
        <v>0.54</v>
      </c>
      <c r="L152" s="141">
        <v>1.2</v>
      </c>
      <c r="M152" s="141">
        <v>0.2</v>
      </c>
      <c r="N152" s="148"/>
      <c r="O152" s="165"/>
      <c r="AA152" s="148"/>
      <c r="AB152" s="22"/>
      <c r="AC152" s="142"/>
      <c r="AD152" s="142"/>
      <c r="AE152" s="142"/>
      <c r="AF152" s="142"/>
      <c r="AG152" s="142"/>
      <c r="AH152" s="142"/>
      <c r="AI152" s="142"/>
      <c r="AJ152" s="142"/>
      <c r="AK152" s="142"/>
      <c r="AL152" s="142"/>
      <c r="AM152" s="142"/>
      <c r="AN152" s="148"/>
      <c r="AO152" s="143"/>
      <c r="AP152" s="143"/>
      <c r="AQ152" s="143"/>
      <c r="AR152" s="143"/>
      <c r="AS152" s="143"/>
      <c r="AT152" s="143"/>
      <c r="AU152" s="143"/>
      <c r="AV152" s="143"/>
      <c r="AW152" s="143"/>
      <c r="AX152" s="143"/>
      <c r="AY152" s="143"/>
      <c r="AZ152" s="143"/>
      <c r="BB152" s="143"/>
      <c r="BC152" s="143"/>
      <c r="BD152" s="143"/>
      <c r="BE152" s="143"/>
      <c r="BF152" s="143"/>
      <c r="BG152" s="143"/>
      <c r="BH152" s="143"/>
      <c r="BI152" s="143"/>
      <c r="BJ152" s="143"/>
      <c r="BK152" s="143"/>
      <c r="BL152" s="143"/>
      <c r="BM152" s="143"/>
      <c r="BO152" s="143"/>
      <c r="BP152" s="143"/>
      <c r="BQ152" s="143"/>
      <c r="BR152" s="143"/>
      <c r="BS152" s="143"/>
      <c r="BT152" s="143"/>
      <c r="BU152" s="143"/>
      <c r="BV152" s="143"/>
      <c r="BW152" s="143"/>
      <c r="BX152" s="143"/>
      <c r="BY152" s="143"/>
      <c r="BZ152" s="143"/>
      <c r="CB152" s="143"/>
      <c r="CC152" s="143"/>
      <c r="CD152" s="143"/>
      <c r="CE152" s="143"/>
      <c r="CF152" s="143"/>
      <c r="CG152" s="143"/>
      <c r="CH152" s="143"/>
      <c r="CI152" s="143"/>
      <c r="CJ152" s="143"/>
      <c r="CK152" s="143"/>
      <c r="CL152" s="143"/>
      <c r="CM152" s="143"/>
    </row>
    <row r="153" spans="1:91" s="162" customFormat="1" x14ac:dyDescent="0.25">
      <c r="A153" s="148"/>
      <c r="B153" s="185" t="s">
        <v>128</v>
      </c>
      <c r="C153" s="139">
        <v>4.04</v>
      </c>
      <c r="D153" s="139">
        <v>0.49</v>
      </c>
      <c r="E153" s="139">
        <v>8.81</v>
      </c>
      <c r="F153" s="139">
        <v>1.39</v>
      </c>
      <c r="G153" s="139">
        <v>40.590000000000003</v>
      </c>
      <c r="H153" s="139">
        <v>37.630000000000003</v>
      </c>
      <c r="I153" s="140">
        <v>0.4</v>
      </c>
      <c r="J153" s="141">
        <v>7.39</v>
      </c>
      <c r="K153" s="141">
        <v>3.63</v>
      </c>
      <c r="L153" s="141">
        <v>5.8</v>
      </c>
      <c r="M153" s="141">
        <v>4.0999999999999996</v>
      </c>
      <c r="N153" s="148"/>
      <c r="O153" s="166"/>
      <c r="AA153" s="148"/>
      <c r="AB153" s="22"/>
      <c r="AC153" s="142"/>
      <c r="AD153" s="142"/>
      <c r="AE153" s="142"/>
      <c r="AF153" s="142"/>
      <c r="AG153" s="142"/>
      <c r="AH153" s="142"/>
      <c r="AI153" s="142"/>
      <c r="AJ153" s="142"/>
      <c r="AK153" s="142"/>
      <c r="AL153" s="142"/>
      <c r="AM153" s="142"/>
      <c r="AN153" s="148"/>
      <c r="AO153" s="143"/>
      <c r="AP153" s="143"/>
      <c r="AQ153" s="143"/>
      <c r="AR153" s="143"/>
      <c r="AS153" s="143"/>
      <c r="AT153" s="143"/>
      <c r="AU153" s="143"/>
      <c r="AV153" s="143"/>
      <c r="AW153" s="143"/>
      <c r="AX153" s="143"/>
      <c r="AY153" s="143"/>
      <c r="AZ153" s="143"/>
      <c r="BB153" s="143"/>
      <c r="BC153" s="143"/>
      <c r="BD153" s="143"/>
      <c r="BE153" s="143"/>
      <c r="BF153" s="143"/>
      <c r="BG153" s="143"/>
      <c r="BH153" s="143"/>
      <c r="BI153" s="143"/>
      <c r="BJ153" s="143"/>
      <c r="BK153" s="143"/>
      <c r="BL153" s="143"/>
      <c r="BM153" s="143"/>
      <c r="BO153" s="143"/>
      <c r="BP153" s="143"/>
      <c r="BQ153" s="143"/>
      <c r="BR153" s="143"/>
      <c r="BS153" s="143"/>
      <c r="BT153" s="143"/>
      <c r="BU153" s="143"/>
      <c r="BV153" s="143"/>
      <c r="BW153" s="143"/>
      <c r="BX153" s="143"/>
      <c r="BY153" s="143"/>
      <c r="BZ153" s="143"/>
      <c r="CB153" s="143"/>
      <c r="CC153" s="143"/>
      <c r="CD153" s="143"/>
      <c r="CE153" s="143"/>
      <c r="CF153" s="143"/>
      <c r="CG153" s="143"/>
      <c r="CH153" s="143"/>
      <c r="CI153" s="143"/>
      <c r="CJ153" s="143"/>
      <c r="CK153" s="143"/>
      <c r="CL153" s="143"/>
      <c r="CM153" s="143"/>
    </row>
    <row r="154" spans="1:91" s="163" customFormat="1" x14ac:dyDescent="0.25">
      <c r="A154" s="160"/>
      <c r="B154" s="186" t="s">
        <v>129</v>
      </c>
      <c r="C154" s="187">
        <f t="shared" ref="C154:K154" si="24">STDEV(C6:C150)</f>
        <v>0.53988242536389375</v>
      </c>
      <c r="D154" s="187">
        <f t="shared" si="24"/>
        <v>9.2782942909078847E-2</v>
      </c>
      <c r="E154" s="187">
        <f t="shared" si="24"/>
        <v>1.6057082941412939</v>
      </c>
      <c r="F154" s="187">
        <f t="shared" si="24"/>
        <v>0.34951480827620307</v>
      </c>
      <c r="G154" s="187">
        <f t="shared" si="24"/>
        <v>1.5713243020331815</v>
      </c>
      <c r="H154" s="187">
        <f t="shared" si="24"/>
        <v>2.3314532218927586</v>
      </c>
      <c r="I154" s="187">
        <f t="shared" si="24"/>
        <v>2.7892164939526908E-2</v>
      </c>
      <c r="J154" s="188">
        <f t="shared" si="24"/>
        <v>0.65267336201388793</v>
      </c>
      <c r="K154" s="188">
        <f t="shared" si="24"/>
        <v>0.55345225345385241</v>
      </c>
      <c r="L154" s="188">
        <f>STDEV(L4:L150)</f>
        <v>0.66667804273083831</v>
      </c>
      <c r="M154" s="188">
        <f>STDEV(M4:M150)</f>
        <v>0.57429589676662618</v>
      </c>
      <c r="N154" s="160"/>
      <c r="O154" s="167"/>
      <c r="AA154" s="160"/>
      <c r="AB154" s="22"/>
      <c r="AC154" s="142"/>
      <c r="AD154" s="142"/>
      <c r="AE154" s="142"/>
      <c r="AF154" s="142"/>
      <c r="AG154" s="142"/>
      <c r="AH154" s="142"/>
      <c r="AI154" s="142"/>
      <c r="AJ154" s="142"/>
      <c r="AK154" s="142"/>
      <c r="AL154" s="142"/>
      <c r="AM154" s="142"/>
      <c r="AN154" s="160"/>
      <c r="AO154" s="143"/>
      <c r="AP154" s="143"/>
      <c r="AQ154" s="143"/>
      <c r="AR154" s="143"/>
      <c r="AS154" s="143"/>
      <c r="AT154" s="143"/>
      <c r="AU154" s="143"/>
      <c r="AV154" s="143"/>
      <c r="AW154" s="143"/>
      <c r="AX154" s="143"/>
      <c r="AY154" s="143"/>
      <c r="AZ154" s="143"/>
      <c r="BB154" s="143"/>
      <c r="BC154" s="143"/>
      <c r="BD154" s="143"/>
      <c r="BE154" s="143"/>
      <c r="BF154" s="143"/>
      <c r="BG154" s="143"/>
      <c r="BH154" s="143"/>
      <c r="BI154" s="143"/>
      <c r="BJ154" s="143"/>
      <c r="BK154" s="143"/>
      <c r="BL154" s="143"/>
      <c r="BM154" s="143"/>
      <c r="BO154" s="143"/>
      <c r="BP154" s="143"/>
      <c r="BQ154" s="143"/>
      <c r="BR154" s="143"/>
      <c r="BS154" s="143"/>
      <c r="BT154" s="143"/>
      <c r="BU154" s="143"/>
      <c r="BV154" s="143"/>
      <c r="BW154" s="143"/>
      <c r="BX154" s="143"/>
      <c r="BY154" s="143"/>
      <c r="BZ154" s="143"/>
      <c r="CB154" s="143"/>
      <c r="CC154" s="143"/>
      <c r="CD154" s="143"/>
      <c r="CE154" s="143"/>
      <c r="CF154" s="143"/>
      <c r="CG154" s="143"/>
      <c r="CH154" s="143"/>
      <c r="CI154" s="143"/>
      <c r="CJ154" s="143"/>
      <c r="CK154" s="143"/>
      <c r="CL154" s="143"/>
      <c r="CM154" s="143"/>
    </row>
    <row r="155" spans="1:91" s="164" customFormat="1" x14ac:dyDescent="0.25">
      <c r="A155" s="161"/>
      <c r="B155" s="189" t="s">
        <v>130</v>
      </c>
      <c r="C155" s="149"/>
      <c r="D155" s="149"/>
      <c r="E155" s="149"/>
      <c r="F155" s="149"/>
      <c r="G155" s="149"/>
      <c r="H155" s="149"/>
      <c r="I155" s="149"/>
      <c r="J155" s="150"/>
      <c r="K155" s="183">
        <f>CORREL(J4:J150,K4:K150)</f>
        <v>-0.20196089635296205</v>
      </c>
      <c r="L155" s="184">
        <f>CORREL(J4:J150,L4:L150)</f>
        <v>0.64585457196039786</v>
      </c>
      <c r="M155" s="184">
        <f>CORREL(J4:J150,M4:M150)</f>
        <v>0.53572958874273446</v>
      </c>
      <c r="N155" s="161"/>
      <c r="O155" s="159"/>
      <c r="AA155" s="161"/>
      <c r="AB155" s="22"/>
      <c r="AC155" s="142"/>
      <c r="AD155" s="142"/>
      <c r="AE155" s="142"/>
      <c r="AF155" s="142"/>
      <c r="AG155" s="142"/>
      <c r="AH155" s="142"/>
      <c r="AI155" s="142"/>
      <c r="AJ155" s="142"/>
      <c r="AK155" s="142"/>
      <c r="AL155" s="142"/>
      <c r="AM155" s="142"/>
      <c r="AN155" s="161"/>
      <c r="AO155" s="143"/>
      <c r="AP155" s="143"/>
      <c r="AQ155" s="143"/>
      <c r="AR155" s="143"/>
      <c r="AS155" s="143"/>
      <c r="AT155" s="143"/>
      <c r="AU155" s="143"/>
      <c r="AV155" s="143"/>
      <c r="AW155" s="143"/>
      <c r="AX155" s="143"/>
      <c r="AY155" s="143"/>
      <c r="AZ155" s="143"/>
      <c r="BB155" s="143"/>
      <c r="BC155" s="143"/>
      <c r="BD155" s="143"/>
      <c r="BE155" s="143"/>
      <c r="BF155" s="143"/>
      <c r="BG155" s="143"/>
      <c r="BH155" s="143"/>
      <c r="BI155" s="143"/>
      <c r="BJ155" s="143"/>
      <c r="BK155" s="143"/>
      <c r="BL155" s="143"/>
      <c r="BM155" s="143"/>
      <c r="BO155" s="143"/>
      <c r="BP155" s="143"/>
      <c r="BQ155" s="143"/>
      <c r="BR155" s="143"/>
      <c r="BS155" s="143"/>
      <c r="BT155" s="143"/>
      <c r="BU155" s="143"/>
      <c r="BV155" s="143"/>
      <c r="BW155" s="143"/>
      <c r="BX155" s="143"/>
      <c r="BY155" s="143"/>
      <c r="BZ155" s="143"/>
      <c r="CB155" s="143"/>
      <c r="CC155" s="143"/>
      <c r="CD155" s="143"/>
      <c r="CE155" s="143"/>
      <c r="CF155" s="143"/>
      <c r="CG155" s="143"/>
      <c r="CH155" s="143"/>
      <c r="CI155" s="143"/>
      <c r="CJ155" s="143"/>
      <c r="CK155" s="143"/>
      <c r="CL155" s="143"/>
      <c r="CM155" s="143"/>
    </row>
    <row r="156" spans="1:91" x14ac:dyDescent="0.25">
      <c r="A156" s="142"/>
      <c r="B156" s="511" t="s">
        <v>131</v>
      </c>
      <c r="C156" s="511"/>
      <c r="D156" s="511"/>
      <c r="E156" s="511"/>
      <c r="F156" s="511"/>
      <c r="G156" s="511"/>
      <c r="H156" s="511"/>
      <c r="I156" s="511"/>
      <c r="J156" s="511"/>
      <c r="K156" s="511"/>
      <c r="L156" s="511"/>
      <c r="M156" s="511"/>
      <c r="N156" s="142"/>
      <c r="O156" s="167"/>
      <c r="AA156" s="142"/>
      <c r="AB156" s="22"/>
      <c r="AC156" s="142"/>
      <c r="AD156" s="142"/>
      <c r="AE156" s="142"/>
      <c r="AF156" s="142"/>
      <c r="AG156" s="142"/>
      <c r="AH156" s="142"/>
      <c r="AI156" s="142"/>
      <c r="AJ156" s="142"/>
      <c r="AK156" s="142"/>
      <c r="AL156" s="142"/>
      <c r="AM156" s="142"/>
      <c r="AN156" s="142"/>
    </row>
    <row r="157" spans="1:91" s="164" customFormat="1" x14ac:dyDescent="0.25">
      <c r="A157" s="161"/>
      <c r="B157" s="512" t="s">
        <v>132</v>
      </c>
      <c r="C157" s="512"/>
      <c r="D157" s="512"/>
      <c r="E157" s="512"/>
      <c r="F157" s="512"/>
      <c r="G157" s="512"/>
      <c r="H157" s="512"/>
      <c r="I157" s="512"/>
      <c r="J157" s="512"/>
      <c r="K157" s="512"/>
      <c r="L157" s="512"/>
      <c r="M157" s="512"/>
      <c r="N157" s="161"/>
      <c r="O157" s="167"/>
      <c r="AA157" s="161"/>
      <c r="AB157" s="22"/>
      <c r="AC157" s="142"/>
      <c r="AD157" s="142"/>
      <c r="AE157" s="142"/>
      <c r="AF157" s="142"/>
      <c r="AG157" s="142"/>
      <c r="AH157" s="142"/>
      <c r="AI157" s="142"/>
      <c r="AJ157" s="142"/>
      <c r="AK157" s="142"/>
      <c r="AL157" s="142"/>
      <c r="AM157" s="142"/>
      <c r="AN157" s="161"/>
      <c r="AO157" s="143"/>
      <c r="AP157" s="143"/>
      <c r="AQ157" s="143"/>
      <c r="AR157" s="143"/>
      <c r="AS157" s="143"/>
      <c r="AT157" s="143"/>
      <c r="AU157" s="143"/>
      <c r="AV157" s="143"/>
      <c r="AW157" s="143"/>
      <c r="AX157" s="143"/>
      <c r="AY157" s="143"/>
      <c r="AZ157" s="143"/>
      <c r="BB157" s="143"/>
      <c r="BC157" s="143"/>
      <c r="BD157" s="143"/>
      <c r="BE157" s="143"/>
      <c r="BF157" s="143"/>
      <c r="BG157" s="143"/>
      <c r="BH157" s="143"/>
      <c r="BI157" s="143"/>
      <c r="BJ157" s="143"/>
      <c r="BK157" s="143"/>
      <c r="BL157" s="143"/>
      <c r="BM157" s="143"/>
      <c r="BO157" s="143"/>
      <c r="BP157" s="143"/>
      <c r="BQ157" s="143"/>
      <c r="BR157" s="143"/>
      <c r="BS157" s="143"/>
      <c r="BT157" s="143"/>
      <c r="BU157" s="143"/>
      <c r="BV157" s="143"/>
      <c r="BW157" s="143"/>
      <c r="BX157" s="143"/>
      <c r="BY157" s="143"/>
      <c r="BZ157" s="143"/>
      <c r="CB157" s="143"/>
      <c r="CC157" s="143"/>
      <c r="CD157" s="143"/>
      <c r="CE157" s="143"/>
      <c r="CF157" s="143"/>
      <c r="CG157" s="143"/>
      <c r="CH157" s="143"/>
      <c r="CI157" s="143"/>
      <c r="CJ157" s="143"/>
      <c r="CK157" s="143"/>
      <c r="CL157" s="143"/>
      <c r="CM157" s="143"/>
    </row>
    <row r="158" spans="1:91" s="164" customFormat="1" x14ac:dyDescent="0.25">
      <c r="A158" s="161"/>
      <c r="B158" s="513" t="s">
        <v>133</v>
      </c>
      <c r="C158" s="513"/>
      <c r="D158" s="513"/>
      <c r="E158" s="513"/>
      <c r="F158" s="513"/>
      <c r="G158" s="513"/>
      <c r="H158" s="513"/>
      <c r="I158" s="513"/>
      <c r="J158" s="513"/>
      <c r="K158" s="513"/>
      <c r="L158" s="513"/>
      <c r="M158" s="513"/>
      <c r="N158" s="161"/>
      <c r="O158" s="167"/>
      <c r="AA158" s="161"/>
      <c r="AB158" s="22"/>
      <c r="AC158" s="142"/>
      <c r="AD158" s="142"/>
      <c r="AE158" s="142"/>
      <c r="AF158" s="142"/>
      <c r="AG158" s="142"/>
      <c r="AH158" s="142"/>
      <c r="AI158" s="142"/>
      <c r="AJ158" s="142"/>
      <c r="AK158" s="142"/>
      <c r="AL158" s="142"/>
      <c r="AM158" s="142"/>
      <c r="AN158" s="161"/>
      <c r="AO158" s="143"/>
      <c r="AP158" s="143"/>
      <c r="AQ158" s="143"/>
      <c r="AR158" s="143"/>
      <c r="AS158" s="143"/>
      <c r="AT158" s="143"/>
      <c r="AU158" s="143"/>
      <c r="AV158" s="143"/>
      <c r="AW158" s="143"/>
      <c r="AX158" s="143"/>
      <c r="AY158" s="143"/>
      <c r="AZ158" s="143"/>
      <c r="BB158" s="143"/>
      <c r="BC158" s="143"/>
      <c r="BD158" s="143"/>
      <c r="BE158" s="143"/>
      <c r="BF158" s="143"/>
      <c r="BG158" s="143"/>
      <c r="BH158" s="143"/>
      <c r="BI158" s="143"/>
      <c r="BJ158" s="143"/>
      <c r="BK158" s="143"/>
      <c r="BL158" s="143"/>
      <c r="BM158" s="143"/>
      <c r="BO158" s="143"/>
      <c r="BP158" s="143"/>
      <c r="BQ158" s="143"/>
      <c r="BR158" s="143"/>
      <c r="BS158" s="143"/>
      <c r="BT158" s="143"/>
      <c r="BU158" s="143"/>
      <c r="BV158" s="143"/>
      <c r="BW158" s="143"/>
      <c r="BX158" s="143"/>
      <c r="BY158" s="143"/>
      <c r="BZ158" s="143"/>
      <c r="CB158" s="143"/>
      <c r="CC158" s="143"/>
      <c r="CD158" s="143"/>
      <c r="CE158" s="143"/>
      <c r="CF158" s="143"/>
      <c r="CG158" s="143"/>
      <c r="CH158" s="143"/>
      <c r="CI158" s="143"/>
      <c r="CJ158" s="143"/>
      <c r="CK158" s="143"/>
      <c r="CL158" s="143"/>
      <c r="CM158" s="143"/>
    </row>
    <row r="159" spans="1:91" s="164" customFormat="1" x14ac:dyDescent="0.25">
      <c r="A159" s="161"/>
      <c r="B159" s="513" t="s">
        <v>134</v>
      </c>
      <c r="C159" s="513"/>
      <c r="D159" s="513"/>
      <c r="E159" s="513"/>
      <c r="F159" s="513"/>
      <c r="G159" s="513"/>
      <c r="H159" s="513"/>
      <c r="I159" s="513"/>
      <c r="J159" s="513"/>
      <c r="K159" s="513"/>
      <c r="L159" s="513"/>
      <c r="M159" s="513"/>
      <c r="N159" s="161"/>
      <c r="O159" s="167"/>
      <c r="AA159" s="161"/>
      <c r="AB159" s="22"/>
      <c r="AC159" s="142"/>
      <c r="AD159" s="142"/>
      <c r="AE159" s="142"/>
      <c r="AF159" s="142"/>
      <c r="AG159" s="142"/>
      <c r="AH159" s="142"/>
      <c r="AI159" s="142"/>
      <c r="AJ159" s="142"/>
      <c r="AK159" s="142"/>
      <c r="AL159" s="142"/>
      <c r="AM159" s="142"/>
      <c r="AN159" s="161"/>
      <c r="AO159" s="143"/>
      <c r="AP159" s="143"/>
      <c r="AQ159" s="143"/>
      <c r="AR159" s="143"/>
      <c r="AS159" s="143"/>
      <c r="AT159" s="143"/>
      <c r="AU159" s="143"/>
      <c r="AV159" s="143"/>
      <c r="AW159" s="143"/>
      <c r="AX159" s="143"/>
      <c r="AY159" s="143"/>
      <c r="AZ159" s="143"/>
      <c r="BB159" s="143"/>
      <c r="BC159" s="143"/>
      <c r="BD159" s="143"/>
      <c r="BE159" s="143"/>
      <c r="BF159" s="143"/>
      <c r="BG159" s="143"/>
      <c r="BH159" s="143"/>
      <c r="BI159" s="143"/>
      <c r="BJ159" s="143"/>
      <c r="BK159" s="143"/>
      <c r="BL159" s="143"/>
      <c r="BM159" s="143"/>
      <c r="BO159" s="143"/>
      <c r="BP159" s="143"/>
      <c r="BQ159" s="143"/>
      <c r="BR159" s="143"/>
      <c r="BS159" s="143"/>
      <c r="BT159" s="143"/>
      <c r="BU159" s="143"/>
      <c r="BV159" s="143"/>
      <c r="BW159" s="143"/>
      <c r="BX159" s="143"/>
      <c r="BY159" s="143"/>
      <c r="BZ159" s="143"/>
      <c r="CB159" s="143"/>
      <c r="CC159" s="143"/>
      <c r="CD159" s="143"/>
      <c r="CE159" s="143"/>
      <c r="CF159" s="143"/>
      <c r="CG159" s="143"/>
      <c r="CH159" s="143"/>
      <c r="CI159" s="143"/>
      <c r="CJ159" s="143"/>
      <c r="CK159" s="143"/>
      <c r="CL159" s="143"/>
      <c r="CM159" s="143"/>
    </row>
    <row r="160" spans="1:91" s="164" customFormat="1" x14ac:dyDescent="0.25">
      <c r="A160" s="161"/>
      <c r="B160" s="513" t="s">
        <v>135</v>
      </c>
      <c r="C160" s="513"/>
      <c r="D160" s="513"/>
      <c r="E160" s="513"/>
      <c r="F160" s="513"/>
      <c r="G160" s="513"/>
      <c r="H160" s="513"/>
      <c r="I160" s="513"/>
      <c r="J160" s="513"/>
      <c r="K160" s="513"/>
      <c r="L160" s="513"/>
      <c r="M160" s="513"/>
      <c r="N160" s="161"/>
      <c r="O160" s="167"/>
      <c r="AA160" s="161"/>
      <c r="AB160" s="22"/>
      <c r="AC160" s="142"/>
      <c r="AD160" s="142"/>
      <c r="AE160" s="142"/>
      <c r="AF160" s="142"/>
      <c r="AG160" s="142"/>
      <c r="AH160" s="142"/>
      <c r="AI160" s="142"/>
      <c r="AJ160" s="142"/>
      <c r="AK160" s="142"/>
      <c r="AL160" s="142"/>
      <c r="AM160" s="142"/>
      <c r="AN160" s="161"/>
      <c r="AO160" s="143"/>
      <c r="AP160" s="143"/>
      <c r="AQ160" s="143"/>
      <c r="AR160" s="143"/>
      <c r="AS160" s="143"/>
      <c r="AT160" s="143"/>
      <c r="AU160" s="143"/>
      <c r="AV160" s="143"/>
      <c r="AW160" s="143"/>
      <c r="AX160" s="143"/>
      <c r="AY160" s="143"/>
      <c r="AZ160" s="143"/>
      <c r="BB160" s="143"/>
      <c r="BC160" s="143"/>
      <c r="BD160" s="143"/>
      <c r="BE160" s="143"/>
      <c r="BF160" s="143"/>
      <c r="BG160" s="143"/>
      <c r="BH160" s="143"/>
      <c r="BI160" s="143"/>
      <c r="BJ160" s="143"/>
      <c r="BK160" s="143"/>
      <c r="BL160" s="143"/>
      <c r="BM160" s="143"/>
      <c r="BO160" s="143"/>
      <c r="BP160" s="143"/>
      <c r="BQ160" s="143"/>
      <c r="BR160" s="143"/>
      <c r="BS160" s="143"/>
      <c r="BT160" s="143"/>
      <c r="BU160" s="143"/>
      <c r="BV160" s="143"/>
      <c r="BW160" s="143"/>
      <c r="BX160" s="143"/>
      <c r="BY160" s="143"/>
      <c r="BZ160" s="143"/>
      <c r="CB160" s="143"/>
      <c r="CC160" s="143"/>
      <c r="CD160" s="143"/>
      <c r="CE160" s="143"/>
      <c r="CF160" s="143"/>
      <c r="CG160" s="143"/>
      <c r="CH160" s="143"/>
      <c r="CI160" s="143"/>
      <c r="CJ160" s="143"/>
      <c r="CK160" s="143"/>
      <c r="CL160" s="143"/>
      <c r="CM160" s="143"/>
    </row>
    <row r="161" spans="1:91" s="164" customFormat="1" x14ac:dyDescent="0.25">
      <c r="A161" s="161"/>
      <c r="B161" s="513" t="s">
        <v>136</v>
      </c>
      <c r="C161" s="513"/>
      <c r="D161" s="513"/>
      <c r="E161" s="513"/>
      <c r="F161" s="513"/>
      <c r="G161" s="513"/>
      <c r="H161" s="513"/>
      <c r="I161" s="513"/>
      <c r="J161" s="513"/>
      <c r="K161" s="513"/>
      <c r="L161" s="513"/>
      <c r="M161" s="513"/>
      <c r="N161" s="161"/>
      <c r="O161" s="167"/>
      <c r="AA161" s="161"/>
      <c r="AB161" s="22"/>
      <c r="AC161" s="142"/>
      <c r="AD161" s="142"/>
      <c r="AE161" s="142"/>
      <c r="AF161" s="142"/>
      <c r="AG161" s="142"/>
      <c r="AH161" s="142"/>
      <c r="AI161" s="142"/>
      <c r="AJ161" s="142"/>
      <c r="AK161" s="142"/>
      <c r="AL161" s="142"/>
      <c r="AM161" s="142"/>
      <c r="AN161" s="161"/>
      <c r="AO161" s="143"/>
      <c r="AP161" s="143"/>
      <c r="AQ161" s="143"/>
      <c r="AR161" s="143"/>
      <c r="AS161" s="143"/>
      <c r="AT161" s="143"/>
      <c r="AU161" s="143"/>
      <c r="AV161" s="143"/>
      <c r="AW161" s="143"/>
      <c r="AX161" s="143"/>
      <c r="AY161" s="143"/>
      <c r="AZ161" s="143"/>
      <c r="BB161" s="143"/>
      <c r="BC161" s="143"/>
      <c r="BD161" s="143"/>
      <c r="BE161" s="143"/>
      <c r="BF161" s="143"/>
      <c r="BG161" s="143"/>
      <c r="BH161" s="143"/>
      <c r="BI161" s="143"/>
      <c r="BJ161" s="143"/>
      <c r="BK161" s="143"/>
      <c r="BL161" s="143"/>
      <c r="BM161" s="143"/>
      <c r="BO161" s="143"/>
      <c r="BP161" s="143"/>
      <c r="BQ161" s="143"/>
      <c r="BR161" s="143"/>
      <c r="BS161" s="143"/>
      <c r="BT161" s="143"/>
      <c r="BU161" s="143"/>
      <c r="BV161" s="143"/>
      <c r="BW161" s="143"/>
      <c r="BX161" s="143"/>
      <c r="BY161" s="143"/>
      <c r="BZ161" s="143"/>
      <c r="CB161" s="143"/>
      <c r="CC161" s="143"/>
      <c r="CD161" s="143"/>
      <c r="CE161" s="143"/>
      <c r="CF161" s="143"/>
      <c r="CG161" s="143"/>
      <c r="CH161" s="143"/>
      <c r="CI161" s="143"/>
      <c r="CJ161" s="143"/>
      <c r="CK161" s="143"/>
      <c r="CL161" s="143"/>
      <c r="CM161" s="143"/>
    </row>
    <row r="162" spans="1:91" s="164" customFormat="1" x14ac:dyDescent="0.25">
      <c r="A162" s="161"/>
      <c r="B162" s="513" t="s">
        <v>137</v>
      </c>
      <c r="C162" s="513"/>
      <c r="D162" s="513"/>
      <c r="E162" s="513"/>
      <c r="F162" s="513"/>
      <c r="G162" s="513"/>
      <c r="H162" s="513"/>
      <c r="I162" s="513"/>
      <c r="J162" s="513"/>
      <c r="K162" s="513"/>
      <c r="L162" s="513"/>
      <c r="M162" s="513"/>
      <c r="N162" s="161"/>
      <c r="O162" s="167"/>
      <c r="AA162" s="161"/>
      <c r="AB162" s="22"/>
      <c r="AC162" s="142"/>
      <c r="AD162" s="142"/>
      <c r="AE162" s="142"/>
      <c r="AF162" s="142"/>
      <c r="AG162" s="142"/>
      <c r="AH162" s="142"/>
      <c r="AI162" s="142"/>
      <c r="AJ162" s="142"/>
      <c r="AK162" s="142"/>
      <c r="AL162" s="142"/>
      <c r="AM162" s="142"/>
      <c r="AN162" s="161"/>
      <c r="AO162" s="143"/>
      <c r="AP162" s="143"/>
      <c r="AQ162" s="143"/>
      <c r="AR162" s="143"/>
      <c r="AS162" s="143"/>
      <c r="AT162" s="143"/>
      <c r="AU162" s="143"/>
      <c r="AV162" s="143"/>
      <c r="AW162" s="143"/>
      <c r="AX162" s="143"/>
      <c r="AY162" s="143"/>
      <c r="AZ162" s="143"/>
      <c r="BB162" s="143"/>
      <c r="BC162" s="143"/>
      <c r="BD162" s="143"/>
      <c r="BE162" s="143"/>
      <c r="BF162" s="143"/>
      <c r="BG162" s="143"/>
      <c r="BH162" s="143"/>
      <c r="BI162" s="143"/>
      <c r="BJ162" s="143"/>
      <c r="BK162" s="143"/>
      <c r="BL162" s="143"/>
      <c r="BM162" s="143"/>
      <c r="BO162" s="143"/>
      <c r="BP162" s="143"/>
      <c r="BQ162" s="143"/>
      <c r="BR162" s="143"/>
      <c r="BS162" s="143"/>
      <c r="BT162" s="143"/>
      <c r="BU162" s="143"/>
      <c r="BV162" s="143"/>
      <c r="BW162" s="143"/>
      <c r="BX162" s="143"/>
      <c r="BY162" s="143"/>
      <c r="BZ162" s="143"/>
      <c r="CB162" s="143"/>
      <c r="CC162" s="143"/>
      <c r="CD162" s="143"/>
      <c r="CE162" s="143"/>
      <c r="CF162" s="143"/>
      <c r="CG162" s="143"/>
      <c r="CH162" s="143"/>
      <c r="CI162" s="143"/>
      <c r="CJ162" s="143"/>
      <c r="CK162" s="143"/>
      <c r="CL162" s="143"/>
      <c r="CM162" s="143"/>
    </row>
    <row r="163" spans="1:91" s="164" customFormat="1" x14ac:dyDescent="0.25">
      <c r="A163" s="161"/>
      <c r="B163" s="513" t="s">
        <v>138</v>
      </c>
      <c r="C163" s="513"/>
      <c r="D163" s="513"/>
      <c r="E163" s="513"/>
      <c r="F163" s="513"/>
      <c r="G163" s="513"/>
      <c r="H163" s="513"/>
      <c r="I163" s="513"/>
      <c r="J163" s="513"/>
      <c r="K163" s="513"/>
      <c r="L163" s="513"/>
      <c r="M163" s="513"/>
      <c r="N163" s="161"/>
      <c r="O163" s="167"/>
      <c r="AA163" s="161"/>
      <c r="AB163" s="22"/>
      <c r="AC163" s="142"/>
      <c r="AD163" s="142"/>
      <c r="AE163" s="142"/>
      <c r="AF163" s="142"/>
      <c r="AG163" s="142"/>
      <c r="AH163" s="142"/>
      <c r="AI163" s="142"/>
      <c r="AJ163" s="142"/>
      <c r="AK163" s="142"/>
      <c r="AL163" s="142"/>
      <c r="AM163" s="142"/>
      <c r="AN163" s="161"/>
      <c r="AO163" s="143"/>
      <c r="AP163" s="143"/>
      <c r="AQ163" s="143"/>
      <c r="AR163" s="143"/>
      <c r="AS163" s="143"/>
      <c r="AT163" s="143"/>
      <c r="AU163" s="143"/>
      <c r="AV163" s="143"/>
      <c r="AW163" s="143"/>
      <c r="AX163" s="143"/>
      <c r="AY163" s="143"/>
      <c r="AZ163" s="143"/>
      <c r="BB163" s="143"/>
      <c r="BC163" s="143"/>
      <c r="BD163" s="143"/>
      <c r="BE163" s="143"/>
      <c r="BF163" s="143"/>
      <c r="BG163" s="143"/>
      <c r="BH163" s="143"/>
      <c r="BI163" s="143"/>
      <c r="BJ163" s="143"/>
      <c r="BK163" s="143"/>
      <c r="BL163" s="143"/>
      <c r="BM163" s="143"/>
      <c r="BO163" s="143"/>
      <c r="BP163" s="143"/>
      <c r="BQ163" s="143"/>
      <c r="BR163" s="143"/>
      <c r="BS163" s="143"/>
      <c r="BT163" s="143"/>
      <c r="BU163" s="143"/>
      <c r="BV163" s="143"/>
      <c r="BW163" s="143"/>
      <c r="BX163" s="143"/>
      <c r="BY163" s="143"/>
      <c r="BZ163" s="143"/>
      <c r="CB163" s="143"/>
      <c r="CC163" s="143"/>
      <c r="CD163" s="143"/>
      <c r="CE163" s="143"/>
      <c r="CF163" s="143"/>
      <c r="CG163" s="143"/>
      <c r="CH163" s="143"/>
      <c r="CI163" s="143"/>
      <c r="CJ163" s="143"/>
      <c r="CK163" s="143"/>
      <c r="CL163" s="143"/>
      <c r="CM163" s="143"/>
    </row>
    <row r="164" spans="1:91" s="164" customFormat="1" x14ac:dyDescent="0.25">
      <c r="A164" s="161"/>
      <c r="B164" s="513" t="s">
        <v>139</v>
      </c>
      <c r="C164" s="513"/>
      <c r="D164" s="513"/>
      <c r="E164" s="513"/>
      <c r="F164" s="513"/>
      <c r="G164" s="513"/>
      <c r="H164" s="513"/>
      <c r="I164" s="513"/>
      <c r="J164" s="513"/>
      <c r="K164" s="513"/>
      <c r="L164" s="513"/>
      <c r="M164" s="513"/>
      <c r="N164" s="161"/>
      <c r="O164" s="167"/>
      <c r="AA164" s="161"/>
      <c r="AB164" s="22"/>
      <c r="AC164" s="142"/>
      <c r="AD164" s="142"/>
      <c r="AE164" s="142"/>
      <c r="AF164" s="142"/>
      <c r="AG164" s="142"/>
      <c r="AH164" s="142"/>
      <c r="AI164" s="142"/>
      <c r="AJ164" s="142"/>
      <c r="AK164" s="142"/>
      <c r="AL164" s="142"/>
      <c r="AM164" s="142"/>
      <c r="AN164" s="161"/>
      <c r="AO164" s="143"/>
      <c r="AP164" s="143"/>
      <c r="AQ164" s="143"/>
      <c r="AR164" s="143"/>
      <c r="AS164" s="143"/>
      <c r="AT164" s="143"/>
      <c r="AU164" s="143"/>
      <c r="AV164" s="143"/>
      <c r="AW164" s="143"/>
      <c r="AX164" s="143"/>
      <c r="AY164" s="143"/>
      <c r="AZ164" s="143"/>
      <c r="BB164" s="143"/>
      <c r="BC164" s="143"/>
      <c r="BD164" s="143"/>
      <c r="BE164" s="143"/>
      <c r="BF164" s="143"/>
      <c r="BG164" s="143"/>
      <c r="BH164" s="143"/>
      <c r="BI164" s="143"/>
      <c r="BJ164" s="143"/>
      <c r="BK164" s="143"/>
      <c r="BL164" s="143"/>
      <c r="BM164" s="143"/>
      <c r="BO164" s="143"/>
      <c r="BP164" s="143"/>
      <c r="BQ164" s="143"/>
      <c r="BR164" s="143"/>
      <c r="BS164" s="143"/>
      <c r="BT164" s="143"/>
      <c r="BU164" s="143"/>
      <c r="BV164" s="143"/>
      <c r="BW164" s="143"/>
      <c r="BX164" s="143"/>
      <c r="BY164" s="143"/>
      <c r="BZ164" s="143"/>
      <c r="CB164" s="143"/>
      <c r="CC164" s="143"/>
      <c r="CD164" s="143"/>
      <c r="CE164" s="143"/>
      <c r="CF164" s="143"/>
      <c r="CG164" s="143"/>
      <c r="CH164" s="143"/>
      <c r="CI164" s="143"/>
      <c r="CJ164" s="143"/>
      <c r="CK164" s="143"/>
      <c r="CL164" s="143"/>
      <c r="CM164" s="143"/>
    </row>
    <row r="165" spans="1:91" s="164" customFormat="1" x14ac:dyDescent="0.25">
      <c r="A165" s="161"/>
      <c r="B165" s="513" t="s">
        <v>140</v>
      </c>
      <c r="C165" s="513"/>
      <c r="D165" s="513"/>
      <c r="E165" s="513"/>
      <c r="F165" s="513"/>
      <c r="G165" s="513"/>
      <c r="H165" s="513"/>
      <c r="I165" s="513"/>
      <c r="J165" s="513"/>
      <c r="K165" s="513"/>
      <c r="L165" s="513"/>
      <c r="M165" s="513"/>
      <c r="N165" s="161"/>
      <c r="O165" s="167"/>
      <c r="AA165" s="161"/>
      <c r="AB165" s="22"/>
      <c r="AC165" s="142"/>
      <c r="AD165" s="142"/>
      <c r="AE165" s="142"/>
      <c r="AF165" s="142"/>
      <c r="AG165" s="142"/>
      <c r="AH165" s="142"/>
      <c r="AI165" s="142"/>
      <c r="AJ165" s="142"/>
      <c r="AK165" s="142"/>
      <c r="AL165" s="142"/>
      <c r="AM165" s="142"/>
      <c r="AN165" s="161"/>
      <c r="AO165" s="143"/>
      <c r="AP165" s="143"/>
      <c r="AQ165" s="143"/>
      <c r="AR165" s="143"/>
      <c r="AS165" s="143"/>
      <c r="AT165" s="143"/>
      <c r="AU165" s="143"/>
      <c r="AV165" s="143"/>
      <c r="AW165" s="143"/>
      <c r="AX165" s="143"/>
      <c r="AY165" s="143"/>
      <c r="AZ165" s="143"/>
      <c r="BB165" s="143"/>
      <c r="BC165" s="143"/>
      <c r="BD165" s="143"/>
      <c r="BE165" s="143"/>
      <c r="BF165" s="143"/>
      <c r="BG165" s="143"/>
      <c r="BH165" s="143"/>
      <c r="BI165" s="143"/>
      <c r="BJ165" s="143"/>
      <c r="BK165" s="143"/>
      <c r="BL165" s="143"/>
      <c r="BM165" s="143"/>
      <c r="BO165" s="143"/>
      <c r="BP165" s="143"/>
      <c r="BQ165" s="143"/>
      <c r="BR165" s="143"/>
      <c r="BS165" s="143"/>
      <c r="BT165" s="143"/>
      <c r="BU165" s="143"/>
      <c r="BV165" s="143"/>
      <c r="BW165" s="143"/>
      <c r="BX165" s="143"/>
      <c r="BY165" s="143"/>
      <c r="BZ165" s="143"/>
      <c r="CB165" s="143"/>
      <c r="CC165" s="143"/>
      <c r="CD165" s="143"/>
      <c r="CE165" s="143"/>
      <c r="CF165" s="143"/>
      <c r="CG165" s="143"/>
      <c r="CH165" s="143"/>
      <c r="CI165" s="143"/>
      <c r="CJ165" s="143"/>
      <c r="CK165" s="143"/>
      <c r="CL165" s="143"/>
      <c r="CM165" s="143"/>
    </row>
    <row r="166" spans="1:91" s="164" customFormat="1" x14ac:dyDescent="0.25">
      <c r="A166" s="161"/>
      <c r="B166" s="513" t="s">
        <v>141</v>
      </c>
      <c r="C166" s="513"/>
      <c r="D166" s="513"/>
      <c r="E166" s="513"/>
      <c r="F166" s="513"/>
      <c r="G166" s="513"/>
      <c r="H166" s="513"/>
      <c r="I166" s="513"/>
      <c r="J166" s="513"/>
      <c r="K166" s="513"/>
      <c r="L166" s="513"/>
      <c r="M166" s="513"/>
      <c r="N166" s="161"/>
      <c r="O166" s="167"/>
      <c r="AA166" s="161"/>
      <c r="AB166" s="22"/>
      <c r="AC166" s="142"/>
      <c r="AD166" s="142"/>
      <c r="AE166" s="142"/>
      <c r="AF166" s="142"/>
      <c r="AG166" s="142"/>
      <c r="AH166" s="142"/>
      <c r="AI166" s="142"/>
      <c r="AJ166" s="142"/>
      <c r="AK166" s="142"/>
      <c r="AL166" s="142"/>
      <c r="AM166" s="142"/>
      <c r="AN166" s="161"/>
      <c r="AO166" s="143"/>
      <c r="AP166" s="143"/>
      <c r="AQ166" s="143"/>
      <c r="AR166" s="143"/>
      <c r="AS166" s="143"/>
      <c r="AT166" s="143"/>
      <c r="AU166" s="143"/>
      <c r="AV166" s="143"/>
      <c r="AW166" s="143"/>
      <c r="AX166" s="143"/>
      <c r="AY166" s="143"/>
      <c r="AZ166" s="143"/>
      <c r="BB166" s="143"/>
      <c r="BC166" s="143"/>
      <c r="BD166" s="143"/>
      <c r="BE166" s="143"/>
      <c r="BF166" s="143"/>
      <c r="BG166" s="143"/>
      <c r="BH166" s="143"/>
      <c r="BI166" s="143"/>
      <c r="BJ166" s="143"/>
      <c r="BK166" s="143"/>
      <c r="BL166" s="143"/>
      <c r="BM166" s="143"/>
      <c r="BO166" s="143"/>
      <c r="BP166" s="143"/>
      <c r="BQ166" s="143"/>
      <c r="BR166" s="143"/>
      <c r="BS166" s="143"/>
      <c r="BT166" s="143"/>
      <c r="BU166" s="143"/>
      <c r="BV166" s="143"/>
      <c r="BW166" s="143"/>
      <c r="BX166" s="143"/>
      <c r="BY166" s="143"/>
      <c r="BZ166" s="143"/>
      <c r="CB166" s="143"/>
      <c r="CC166" s="143"/>
      <c r="CD166" s="143"/>
      <c r="CE166" s="143"/>
      <c r="CF166" s="143"/>
      <c r="CG166" s="143"/>
      <c r="CH166" s="143"/>
      <c r="CI166" s="143"/>
      <c r="CJ166" s="143"/>
      <c r="CK166" s="143"/>
      <c r="CL166" s="143"/>
      <c r="CM166" s="143"/>
    </row>
    <row r="167" spans="1:91" s="164" customFormat="1" x14ac:dyDescent="0.25">
      <c r="A167" s="161"/>
      <c r="B167" s="513" t="s">
        <v>142</v>
      </c>
      <c r="C167" s="513"/>
      <c r="D167" s="513"/>
      <c r="E167" s="513"/>
      <c r="F167" s="513"/>
      <c r="G167" s="513"/>
      <c r="H167" s="513"/>
      <c r="I167" s="513"/>
      <c r="J167" s="513"/>
      <c r="K167" s="513"/>
      <c r="L167" s="513"/>
      <c r="M167" s="513"/>
      <c r="N167" s="161"/>
      <c r="O167" s="167"/>
      <c r="AA167" s="161"/>
      <c r="AB167" s="22"/>
      <c r="AC167" s="142"/>
      <c r="AD167" s="142"/>
      <c r="AE167" s="142"/>
      <c r="AF167" s="142"/>
      <c r="AG167" s="142"/>
      <c r="AH167" s="142"/>
      <c r="AI167" s="142"/>
      <c r="AJ167" s="142"/>
      <c r="AK167" s="142"/>
      <c r="AL167" s="142"/>
      <c r="AM167" s="142"/>
      <c r="AN167" s="161"/>
      <c r="AO167" s="143"/>
      <c r="AP167" s="143"/>
      <c r="AQ167" s="143"/>
      <c r="AR167" s="143"/>
      <c r="AS167" s="143"/>
      <c r="AT167" s="143"/>
      <c r="AU167" s="143"/>
      <c r="AV167" s="143"/>
      <c r="AW167" s="143"/>
      <c r="AX167" s="143"/>
      <c r="AY167" s="143"/>
      <c r="AZ167" s="143"/>
      <c r="BB167" s="143"/>
      <c r="BC167" s="143"/>
      <c r="BD167" s="143"/>
      <c r="BE167" s="143"/>
      <c r="BF167" s="143"/>
      <c r="BG167" s="143"/>
      <c r="BH167" s="143"/>
      <c r="BI167" s="143"/>
      <c r="BJ167" s="143"/>
      <c r="BK167" s="143"/>
      <c r="BL167" s="143"/>
      <c r="BM167" s="143"/>
      <c r="BO167" s="143"/>
      <c r="BP167" s="143"/>
      <c r="BQ167" s="143"/>
      <c r="BR167" s="143"/>
      <c r="BS167" s="143"/>
      <c r="BT167" s="143"/>
      <c r="BU167" s="143"/>
      <c r="BV167" s="143"/>
      <c r="BW167" s="143"/>
      <c r="BX167" s="143"/>
      <c r="BY167" s="143"/>
      <c r="BZ167" s="143"/>
      <c r="CB167" s="143"/>
      <c r="CC167" s="143"/>
      <c r="CD167" s="143"/>
      <c r="CE167" s="143"/>
      <c r="CF167" s="143"/>
      <c r="CG167" s="143"/>
      <c r="CH167" s="143"/>
      <c r="CI167" s="143"/>
      <c r="CJ167" s="143"/>
      <c r="CK167" s="143"/>
      <c r="CL167" s="143"/>
      <c r="CM167" s="143"/>
    </row>
    <row r="168" spans="1:91" s="164" customFormat="1" x14ac:dyDescent="0.25">
      <c r="A168" s="161"/>
      <c r="B168" s="513" t="s">
        <v>143</v>
      </c>
      <c r="C168" s="513"/>
      <c r="D168" s="513"/>
      <c r="E168" s="513"/>
      <c r="F168" s="513"/>
      <c r="G168" s="513"/>
      <c r="H168" s="513"/>
      <c r="I168" s="513"/>
      <c r="J168" s="513"/>
      <c r="K168" s="513"/>
      <c r="L168" s="513"/>
      <c r="M168" s="513"/>
      <c r="N168" s="161"/>
      <c r="O168" s="159"/>
      <c r="AA168" s="161"/>
      <c r="AB168" s="22"/>
      <c r="AC168" s="142"/>
      <c r="AD168" s="142"/>
      <c r="AE168" s="142"/>
      <c r="AF168" s="142"/>
      <c r="AG168" s="142"/>
      <c r="AH168" s="142"/>
      <c r="AI168" s="142"/>
      <c r="AJ168" s="142"/>
      <c r="AK168" s="142"/>
      <c r="AL168" s="142"/>
      <c r="AM168" s="142"/>
      <c r="AN168" s="161"/>
      <c r="AO168" s="143"/>
      <c r="AP168" s="143"/>
      <c r="AQ168" s="143"/>
      <c r="AR168" s="143"/>
      <c r="AS168" s="143"/>
      <c r="AT168" s="143"/>
      <c r="AU168" s="143"/>
      <c r="AV168" s="143"/>
      <c r="AW168" s="143"/>
      <c r="AX168" s="143"/>
      <c r="AY168" s="143"/>
      <c r="AZ168" s="143"/>
      <c r="BB168" s="143"/>
      <c r="BC168" s="143"/>
      <c r="BD168" s="143"/>
      <c r="BE168" s="143"/>
      <c r="BF168" s="143"/>
      <c r="BG168" s="143"/>
      <c r="BH168" s="143"/>
      <c r="BI168" s="143"/>
      <c r="BJ168" s="143"/>
      <c r="BK168" s="143"/>
      <c r="BL168" s="143"/>
      <c r="BM168" s="143"/>
      <c r="BO168" s="143"/>
      <c r="BP168" s="143"/>
      <c r="BQ168" s="143"/>
      <c r="BR168" s="143"/>
      <c r="BS168" s="143"/>
      <c r="BT168" s="143"/>
      <c r="BU168" s="143"/>
      <c r="BV168" s="143"/>
      <c r="BW168" s="143"/>
      <c r="BX168" s="143"/>
      <c r="BY168" s="143"/>
      <c r="BZ168" s="143"/>
      <c r="CB168" s="143"/>
      <c r="CC168" s="143"/>
      <c r="CD168" s="143"/>
      <c r="CE168" s="143"/>
      <c r="CF168" s="143"/>
      <c r="CG168" s="143"/>
      <c r="CH168" s="143"/>
      <c r="CI168" s="143"/>
      <c r="CJ168" s="143"/>
      <c r="CK168" s="143"/>
      <c r="CL168" s="143"/>
      <c r="CM168" s="143"/>
    </row>
    <row r="169" spans="1:91" x14ac:dyDescent="0.25">
      <c r="A169" s="142"/>
      <c r="B169" s="22"/>
      <c r="C169" s="22"/>
      <c r="D169" s="22"/>
      <c r="E169" s="22"/>
      <c r="F169" s="22"/>
      <c r="G169" s="22"/>
      <c r="H169" s="22"/>
      <c r="I169" s="22"/>
      <c r="J169" s="168"/>
      <c r="K169" s="22"/>
      <c r="L169" s="169"/>
      <c r="M169" s="169"/>
      <c r="N169" s="142"/>
      <c r="AA169" s="142"/>
      <c r="AB169" s="22"/>
      <c r="AC169" s="142"/>
      <c r="AD169" s="142"/>
      <c r="AE169" s="142"/>
      <c r="AF169" s="142"/>
      <c r="AG169" s="142"/>
      <c r="AH169" s="142"/>
      <c r="AI169" s="142"/>
      <c r="AJ169" s="142"/>
      <c r="AK169" s="142"/>
      <c r="AL169" s="142"/>
      <c r="AM169" s="142"/>
      <c r="AN169" s="142"/>
      <c r="BO169" s="164"/>
      <c r="BP169" s="164"/>
      <c r="BQ169" s="164"/>
      <c r="BR169" s="164"/>
      <c r="BS169" s="164"/>
      <c r="BT169" s="164"/>
      <c r="BU169" s="164"/>
      <c r="BV169" s="164"/>
      <c r="BW169" s="164"/>
      <c r="BX169" s="164"/>
      <c r="BY169" s="164"/>
      <c r="BZ169" s="164"/>
    </row>
    <row r="170" spans="1:91" x14ac:dyDescent="0.25">
      <c r="A170" s="142"/>
      <c r="B170" s="22"/>
      <c r="C170" s="22"/>
      <c r="D170" s="22"/>
      <c r="E170" s="22"/>
      <c r="F170" s="22"/>
      <c r="G170" s="22"/>
      <c r="H170" s="22"/>
      <c r="I170" s="22"/>
      <c r="J170" s="168"/>
      <c r="K170" s="22"/>
      <c r="L170" s="169"/>
      <c r="M170" s="169"/>
      <c r="N170" s="142"/>
      <c r="AA170" s="142"/>
      <c r="AB170" s="22"/>
      <c r="AC170" s="142"/>
      <c r="AD170" s="142"/>
      <c r="AE170" s="142"/>
      <c r="AF170" s="142"/>
      <c r="AG170" s="142"/>
      <c r="AH170" s="142"/>
      <c r="AI170" s="142"/>
      <c r="AJ170" s="142"/>
      <c r="AK170" s="142"/>
      <c r="AL170" s="142"/>
      <c r="AM170" s="142"/>
      <c r="AN170" s="142"/>
      <c r="BO170" s="164"/>
      <c r="BP170" s="164"/>
      <c r="BQ170" s="164"/>
      <c r="BR170" s="164"/>
      <c r="BS170" s="164"/>
      <c r="BT170" s="164"/>
      <c r="BU170" s="164"/>
      <c r="BV170" s="164"/>
      <c r="BW170" s="164"/>
      <c r="BX170" s="164"/>
      <c r="BY170" s="164"/>
      <c r="BZ170" s="164"/>
    </row>
    <row r="171" spans="1:91" x14ac:dyDescent="0.25">
      <c r="A171" s="142"/>
      <c r="B171" s="22"/>
      <c r="C171" s="22"/>
      <c r="D171" s="22"/>
      <c r="E171" s="22"/>
      <c r="F171" s="22"/>
      <c r="G171" s="22"/>
      <c r="H171" s="22"/>
      <c r="I171" s="22"/>
      <c r="J171" s="168"/>
      <c r="K171" s="22"/>
      <c r="L171" s="169"/>
      <c r="M171" s="169"/>
      <c r="N171" s="142"/>
      <c r="AA171" s="142"/>
      <c r="AB171" s="22"/>
      <c r="AC171" s="142"/>
      <c r="AD171" s="142"/>
      <c r="AE171" s="142"/>
      <c r="AF171" s="142"/>
      <c r="AG171" s="142"/>
      <c r="AH171" s="142"/>
      <c r="AI171" s="142"/>
      <c r="AJ171" s="142"/>
      <c r="AK171" s="142"/>
      <c r="AL171" s="142"/>
      <c r="AM171" s="142"/>
      <c r="AN171" s="142"/>
    </row>
    <row r="172" spans="1:91" x14ac:dyDescent="0.25">
      <c r="A172" s="142"/>
      <c r="B172" s="22"/>
      <c r="C172" s="22"/>
      <c r="D172" s="22"/>
      <c r="E172" s="22"/>
      <c r="F172" s="22"/>
      <c r="G172" s="22"/>
      <c r="H172" s="22"/>
      <c r="I172" s="22"/>
      <c r="J172" s="168"/>
      <c r="K172" s="22"/>
      <c r="L172" s="169"/>
      <c r="M172" s="169"/>
      <c r="N172" s="142"/>
      <c r="AA172" s="142"/>
      <c r="AB172" s="22"/>
      <c r="AC172" s="142"/>
      <c r="AD172" s="142"/>
      <c r="AE172" s="142"/>
      <c r="AF172" s="142"/>
      <c r="AG172" s="142"/>
      <c r="AH172" s="142"/>
      <c r="AI172" s="142"/>
      <c r="AJ172" s="142"/>
      <c r="AK172" s="142"/>
      <c r="AL172" s="142"/>
      <c r="AM172" s="142"/>
      <c r="AN172" s="142"/>
    </row>
    <row r="173" spans="1:91" x14ac:dyDescent="0.25">
      <c r="A173" s="142"/>
      <c r="B173" s="22"/>
      <c r="C173" s="22"/>
      <c r="D173" s="22"/>
      <c r="E173" s="22"/>
      <c r="F173" s="22"/>
      <c r="G173" s="22"/>
      <c r="H173" s="22"/>
      <c r="I173" s="22"/>
      <c r="J173" s="168"/>
      <c r="K173" s="22"/>
      <c r="L173" s="169"/>
      <c r="M173" s="169"/>
      <c r="N173" s="142"/>
      <c r="AA173" s="142"/>
      <c r="AB173" s="513" t="s">
        <v>154</v>
      </c>
      <c r="AC173" s="513"/>
      <c r="AD173" s="513"/>
      <c r="AE173" s="513"/>
      <c r="AF173" s="513"/>
      <c r="AG173" s="513"/>
      <c r="AH173" s="513"/>
      <c r="AI173" s="513"/>
      <c r="AJ173" s="513"/>
      <c r="AK173" s="513"/>
      <c r="AL173" s="513"/>
      <c r="AM173" s="513"/>
      <c r="AN173" s="142"/>
    </row>
    <row r="174" spans="1:91" x14ac:dyDescent="0.25">
      <c r="A174" s="142"/>
      <c r="B174" s="22"/>
      <c r="C174" s="22"/>
      <c r="D174" s="22"/>
      <c r="E174" s="22"/>
      <c r="F174" s="22"/>
      <c r="G174" s="22"/>
      <c r="H174" s="22"/>
      <c r="I174" s="22"/>
      <c r="J174" s="168"/>
      <c r="K174" s="22"/>
      <c r="L174" s="169"/>
      <c r="M174" s="169"/>
      <c r="N174" s="142"/>
      <c r="AA174" s="142"/>
      <c r="AB174" s="513" t="s">
        <v>155</v>
      </c>
      <c r="AC174" s="513"/>
      <c r="AD174" s="513"/>
      <c r="AE174" s="513"/>
      <c r="AF174" s="513"/>
      <c r="AG174" s="513"/>
      <c r="AH174" s="513"/>
      <c r="AI174" s="513"/>
      <c r="AJ174" s="513"/>
      <c r="AK174" s="513"/>
      <c r="AL174" s="513"/>
      <c r="AM174" s="513"/>
      <c r="AN174" s="142"/>
    </row>
    <row r="175" spans="1:91" x14ac:dyDescent="0.25">
      <c r="A175" s="142"/>
      <c r="B175" s="22"/>
      <c r="C175" s="22"/>
      <c r="D175" s="22"/>
      <c r="E175" s="22"/>
      <c r="F175" s="22"/>
      <c r="G175" s="22"/>
      <c r="H175" s="22"/>
      <c r="I175" s="22"/>
      <c r="J175" s="168"/>
      <c r="K175" s="22"/>
      <c r="L175" s="169"/>
      <c r="M175" s="169"/>
      <c r="N175" s="142"/>
      <c r="AA175" s="142"/>
      <c r="AB175" s="22"/>
      <c r="AC175" s="142"/>
      <c r="AD175" s="142"/>
      <c r="AE175" s="142"/>
      <c r="AF175" s="142"/>
      <c r="AG175" s="142"/>
      <c r="AH175" s="142"/>
      <c r="AI175" s="142"/>
      <c r="AJ175" s="142"/>
      <c r="AK175" s="142"/>
      <c r="AL175" s="142"/>
      <c r="AM175" s="142"/>
      <c r="AN175" s="142"/>
    </row>
    <row r="176" spans="1:91" x14ac:dyDescent="0.25">
      <c r="A176" s="142"/>
      <c r="B176" s="22"/>
      <c r="C176" s="22"/>
      <c r="D176" s="22"/>
      <c r="E176" s="22"/>
      <c r="F176" s="22"/>
      <c r="G176" s="22"/>
      <c r="H176" s="22"/>
      <c r="I176" s="22"/>
      <c r="J176" s="168"/>
      <c r="K176" s="22"/>
      <c r="L176" s="169"/>
      <c r="M176" s="169"/>
      <c r="N176" s="142"/>
    </row>
    <row r="177" spans="1:14" x14ac:dyDescent="0.25">
      <c r="A177" s="142"/>
      <c r="B177" s="22"/>
      <c r="C177" s="22"/>
      <c r="D177" s="22"/>
      <c r="E177" s="22"/>
      <c r="F177" s="22"/>
      <c r="G177" s="22"/>
      <c r="H177" s="22"/>
      <c r="I177" s="22"/>
      <c r="J177" s="168"/>
      <c r="K177" s="22"/>
      <c r="L177" s="169"/>
      <c r="M177" s="169"/>
      <c r="N177" s="142"/>
    </row>
    <row r="178" spans="1:14" x14ac:dyDescent="0.25">
      <c r="A178" s="142"/>
      <c r="B178" s="22"/>
      <c r="C178" s="22"/>
      <c r="D178" s="22"/>
      <c r="E178" s="22"/>
      <c r="F178" s="22"/>
      <c r="G178" s="22"/>
      <c r="H178" s="22"/>
      <c r="I178" s="22"/>
      <c r="J178" s="168"/>
      <c r="K178" s="22"/>
      <c r="L178" s="169"/>
      <c r="M178" s="169"/>
      <c r="N178" s="142"/>
    </row>
    <row r="179" spans="1:14" x14ac:dyDescent="0.25">
      <c r="A179" s="142"/>
      <c r="B179" s="22"/>
      <c r="C179" s="22"/>
      <c r="D179" s="22"/>
      <c r="E179" s="22"/>
      <c r="F179" s="22"/>
      <c r="G179" s="22"/>
      <c r="H179" s="22"/>
      <c r="I179" s="22"/>
      <c r="J179" s="168"/>
      <c r="K179" s="22"/>
      <c r="L179" s="169"/>
      <c r="M179" s="169"/>
      <c r="N179" s="142"/>
    </row>
    <row r="180" spans="1:14" x14ac:dyDescent="0.25">
      <c r="A180" s="142"/>
      <c r="B180" s="22"/>
      <c r="C180" s="22"/>
      <c r="D180" s="22"/>
      <c r="E180" s="22"/>
      <c r="F180" s="22"/>
      <c r="G180" s="22"/>
      <c r="H180" s="22"/>
      <c r="I180" s="22"/>
      <c r="J180" s="168"/>
      <c r="K180" s="22"/>
      <c r="L180" s="169"/>
      <c r="M180" s="169"/>
      <c r="N180" s="142"/>
    </row>
    <row r="181" spans="1:14" x14ac:dyDescent="0.25">
      <c r="A181" s="142"/>
      <c r="B181" s="22"/>
      <c r="C181" s="22"/>
      <c r="D181" s="22"/>
      <c r="E181" s="22"/>
      <c r="F181" s="22"/>
      <c r="G181" s="22"/>
      <c r="H181" s="22"/>
      <c r="I181" s="22"/>
      <c r="J181" s="168"/>
      <c r="K181" s="22"/>
      <c r="L181" s="169"/>
      <c r="M181" s="169"/>
      <c r="N181" s="142"/>
    </row>
    <row r="182" spans="1:14" x14ac:dyDescent="0.25">
      <c r="A182" s="142"/>
      <c r="B182" s="22"/>
      <c r="C182" s="22"/>
      <c r="D182" s="22"/>
      <c r="E182" s="22"/>
      <c r="F182" s="22"/>
      <c r="G182" s="22"/>
      <c r="H182" s="22"/>
      <c r="I182" s="22"/>
      <c r="J182" s="168"/>
      <c r="K182" s="22"/>
      <c r="L182" s="169"/>
      <c r="M182" s="169"/>
      <c r="N182" s="142"/>
    </row>
    <row r="183" spans="1:14" x14ac:dyDescent="0.25">
      <c r="A183" s="142"/>
      <c r="B183" s="22"/>
      <c r="C183" s="22"/>
      <c r="D183" s="22"/>
      <c r="E183" s="22"/>
      <c r="F183" s="22"/>
      <c r="G183" s="22"/>
      <c r="H183" s="22"/>
      <c r="I183" s="22"/>
      <c r="J183" s="168"/>
      <c r="K183" s="22"/>
      <c r="L183" s="169"/>
      <c r="M183" s="169"/>
      <c r="N183" s="142"/>
    </row>
    <row r="184" spans="1:14" x14ac:dyDescent="0.25">
      <c r="A184" s="142"/>
      <c r="B184" s="22"/>
      <c r="C184" s="22"/>
      <c r="D184" s="22"/>
      <c r="E184" s="22"/>
      <c r="F184" s="22"/>
      <c r="G184" s="22"/>
      <c r="H184" s="22"/>
      <c r="I184" s="22"/>
      <c r="J184" s="168"/>
      <c r="K184" s="22"/>
      <c r="L184" s="169"/>
      <c r="M184" s="169"/>
      <c r="N184" s="142"/>
    </row>
    <row r="185" spans="1:14" x14ac:dyDescent="0.25">
      <c r="A185" s="142"/>
      <c r="B185" s="22"/>
      <c r="C185" s="22"/>
      <c r="D185" s="22"/>
      <c r="E185" s="22"/>
      <c r="F185" s="22"/>
      <c r="G185" s="22"/>
      <c r="H185" s="22"/>
      <c r="I185" s="22"/>
      <c r="J185" s="168"/>
      <c r="K185" s="22"/>
      <c r="L185" s="169"/>
      <c r="M185" s="169"/>
      <c r="N185" s="142"/>
    </row>
    <row r="186" spans="1:14" x14ac:dyDescent="0.25">
      <c r="A186" s="142"/>
      <c r="B186" s="22"/>
      <c r="C186" s="22"/>
      <c r="D186" s="22"/>
      <c r="E186" s="22"/>
      <c r="F186" s="22"/>
      <c r="G186" s="22"/>
      <c r="H186" s="22"/>
      <c r="I186" s="22"/>
      <c r="J186" s="168"/>
      <c r="K186" s="22"/>
      <c r="L186" s="169"/>
      <c r="M186" s="169"/>
      <c r="N186" s="142"/>
    </row>
    <row r="187" spans="1:14" x14ac:dyDescent="0.25">
      <c r="A187" s="142"/>
      <c r="B187" s="22"/>
      <c r="C187" s="22"/>
      <c r="D187" s="22"/>
      <c r="E187" s="22"/>
      <c r="F187" s="22"/>
      <c r="G187" s="22"/>
      <c r="H187" s="22"/>
      <c r="I187" s="22"/>
      <c r="J187" s="168"/>
      <c r="K187" s="22"/>
      <c r="L187" s="169"/>
      <c r="M187" s="169"/>
      <c r="N187" s="142"/>
    </row>
    <row r="188" spans="1:14" x14ac:dyDescent="0.25">
      <c r="A188" s="142"/>
      <c r="B188" s="22"/>
      <c r="C188" s="22"/>
      <c r="D188" s="22"/>
      <c r="E188" s="22"/>
      <c r="F188" s="22"/>
      <c r="G188" s="22"/>
      <c r="H188" s="22"/>
      <c r="I188" s="22"/>
      <c r="J188" s="168"/>
      <c r="K188" s="22"/>
      <c r="L188" s="169"/>
      <c r="M188" s="169"/>
      <c r="N188" s="142"/>
    </row>
    <row r="189" spans="1:14" x14ac:dyDescent="0.25">
      <c r="A189" s="142"/>
      <c r="B189" s="22"/>
      <c r="C189" s="22"/>
      <c r="D189" s="22"/>
      <c r="E189" s="22"/>
      <c r="F189" s="22"/>
      <c r="G189" s="22"/>
      <c r="H189" s="22"/>
      <c r="I189" s="22"/>
      <c r="J189" s="168"/>
      <c r="K189" s="22"/>
      <c r="L189" s="169"/>
      <c r="M189" s="169"/>
      <c r="N189" s="142"/>
    </row>
    <row r="190" spans="1:14" x14ac:dyDescent="0.25">
      <c r="A190" s="142"/>
      <c r="B190" s="22"/>
      <c r="C190" s="22"/>
      <c r="D190" s="22"/>
      <c r="E190" s="22"/>
      <c r="F190" s="22"/>
      <c r="G190" s="22"/>
      <c r="H190" s="22"/>
      <c r="I190" s="22"/>
      <c r="J190" s="168"/>
      <c r="K190" s="22"/>
      <c r="L190" s="169"/>
      <c r="M190" s="169"/>
      <c r="N190" s="142"/>
    </row>
    <row r="191" spans="1:14" x14ac:dyDescent="0.25">
      <c r="A191" s="142"/>
      <c r="B191" s="22"/>
      <c r="C191" s="22"/>
      <c r="D191" s="22"/>
      <c r="E191" s="22"/>
      <c r="F191" s="22"/>
      <c r="G191" s="22"/>
      <c r="H191" s="22"/>
      <c r="I191" s="22"/>
      <c r="J191" s="168"/>
      <c r="K191" s="22"/>
      <c r="L191" s="169"/>
      <c r="M191" s="169"/>
      <c r="N191" s="142"/>
    </row>
    <row r="192" spans="1:14" x14ac:dyDescent="0.25">
      <c r="A192" s="142"/>
      <c r="B192" s="22"/>
      <c r="C192" s="22"/>
      <c r="D192" s="22"/>
      <c r="E192" s="22"/>
      <c r="F192" s="22"/>
      <c r="G192" s="22"/>
      <c r="H192" s="22"/>
      <c r="I192" s="22"/>
      <c r="J192" s="168"/>
      <c r="K192" s="22"/>
      <c r="L192" s="169"/>
      <c r="M192" s="169"/>
      <c r="N192" s="142"/>
    </row>
    <row r="193" spans="1:91" x14ac:dyDescent="0.25">
      <c r="A193" s="142"/>
      <c r="B193" s="22"/>
      <c r="C193" s="22"/>
      <c r="D193" s="22"/>
      <c r="E193" s="22"/>
      <c r="F193" s="22"/>
      <c r="G193" s="22"/>
      <c r="H193" s="22"/>
      <c r="I193" s="22"/>
      <c r="J193" s="168"/>
      <c r="K193" s="22"/>
      <c r="L193" s="169"/>
      <c r="M193" s="169"/>
      <c r="N193" s="142"/>
    </row>
    <row r="194" spans="1:91" x14ac:dyDescent="0.25">
      <c r="A194" s="142"/>
      <c r="B194" s="22"/>
      <c r="C194" s="22"/>
      <c r="D194" s="22"/>
      <c r="E194" s="22"/>
      <c r="F194" s="22"/>
      <c r="G194" s="22"/>
      <c r="H194" s="22"/>
      <c r="I194" s="22"/>
      <c r="J194" s="168"/>
      <c r="K194" s="22"/>
      <c r="L194" s="169"/>
      <c r="M194" s="169"/>
      <c r="N194" s="142"/>
    </row>
    <row r="195" spans="1:91" x14ac:dyDescent="0.25">
      <c r="A195" s="142"/>
      <c r="B195" s="22"/>
      <c r="C195" s="22"/>
      <c r="D195" s="22"/>
      <c r="E195" s="22"/>
      <c r="F195" s="22"/>
      <c r="G195" s="22"/>
      <c r="H195" s="22"/>
      <c r="I195" s="22"/>
      <c r="J195" s="168"/>
      <c r="K195" s="22"/>
      <c r="L195" s="169"/>
      <c r="M195" s="169"/>
      <c r="N195" s="142"/>
    </row>
    <row r="196" spans="1:91" x14ac:dyDescent="0.25">
      <c r="A196" s="142"/>
      <c r="B196" s="22"/>
      <c r="C196" s="22"/>
      <c r="D196" s="22"/>
      <c r="E196" s="22"/>
      <c r="F196" s="22"/>
      <c r="G196" s="22"/>
      <c r="H196" s="22"/>
      <c r="I196" s="22"/>
      <c r="J196" s="168"/>
      <c r="K196" s="22"/>
      <c r="L196" s="169"/>
      <c r="M196" s="169"/>
      <c r="N196" s="142"/>
    </row>
    <row r="197" spans="1:91" x14ac:dyDescent="0.25">
      <c r="A197" s="142"/>
      <c r="B197" s="22"/>
      <c r="C197" s="22"/>
      <c r="D197" s="22"/>
      <c r="E197" s="22"/>
      <c r="F197" s="22"/>
      <c r="G197" s="22"/>
      <c r="H197" s="22"/>
      <c r="I197" s="22"/>
      <c r="J197" s="168"/>
      <c r="K197" s="22"/>
      <c r="L197" s="169"/>
      <c r="M197" s="169"/>
      <c r="N197" s="142"/>
      <c r="O197" s="167"/>
    </row>
    <row r="198" spans="1:91" s="164" customFormat="1" x14ac:dyDescent="0.25">
      <c r="A198" s="161"/>
      <c r="B198" s="513" t="s">
        <v>156</v>
      </c>
      <c r="C198" s="513"/>
      <c r="D198" s="513"/>
      <c r="E198" s="513"/>
      <c r="F198" s="513"/>
      <c r="G198" s="513"/>
      <c r="H198" s="513"/>
      <c r="I198" s="513"/>
      <c r="J198" s="513"/>
      <c r="K198" s="513"/>
      <c r="L198" s="513"/>
      <c r="M198" s="513"/>
      <c r="N198" s="161"/>
      <c r="O198" s="167"/>
      <c r="AB198" s="167"/>
      <c r="AO198" s="143"/>
      <c r="AP198" s="143"/>
      <c r="AQ198" s="143"/>
      <c r="AR198" s="143"/>
      <c r="AS198" s="143"/>
      <c r="AT198" s="143"/>
      <c r="AU198" s="143"/>
      <c r="AV198" s="143"/>
      <c r="AW198" s="143"/>
      <c r="AX198" s="143"/>
      <c r="AY198" s="143"/>
      <c r="AZ198" s="143"/>
      <c r="BB198" s="143"/>
      <c r="BC198" s="143"/>
      <c r="BD198" s="143"/>
      <c r="BE198" s="143"/>
      <c r="BF198" s="143"/>
      <c r="BG198" s="143"/>
      <c r="BH198" s="143"/>
      <c r="BI198" s="143"/>
      <c r="BJ198" s="143"/>
      <c r="BK198" s="143"/>
      <c r="BL198" s="143"/>
      <c r="BM198" s="143"/>
      <c r="BO198" s="143"/>
      <c r="BP198" s="143"/>
      <c r="BQ198" s="143"/>
      <c r="BR198" s="143"/>
      <c r="BS198" s="143"/>
      <c r="BT198" s="143"/>
      <c r="BU198" s="143"/>
      <c r="BV198" s="143"/>
      <c r="BW198" s="143"/>
      <c r="BX198" s="143"/>
      <c r="BY198" s="143"/>
      <c r="BZ198" s="143"/>
      <c r="CB198" s="143"/>
      <c r="CC198" s="143"/>
      <c r="CD198" s="143"/>
      <c r="CE198" s="143"/>
      <c r="CF198" s="143"/>
      <c r="CG198" s="143"/>
      <c r="CH198" s="143"/>
      <c r="CI198" s="143"/>
      <c r="CJ198" s="143"/>
      <c r="CK198" s="143"/>
      <c r="CL198" s="143"/>
      <c r="CM198" s="143"/>
    </row>
    <row r="199" spans="1:91" s="164" customFormat="1" x14ac:dyDescent="0.25">
      <c r="A199" s="161"/>
      <c r="B199" s="513" t="s">
        <v>157</v>
      </c>
      <c r="C199" s="513"/>
      <c r="D199" s="513"/>
      <c r="E199" s="513"/>
      <c r="F199" s="513"/>
      <c r="G199" s="513"/>
      <c r="H199" s="513"/>
      <c r="I199" s="513"/>
      <c r="J199" s="513"/>
      <c r="K199" s="513"/>
      <c r="L199" s="513"/>
      <c r="M199" s="513"/>
      <c r="N199" s="161"/>
      <c r="O199" s="159"/>
      <c r="AB199" s="167"/>
      <c r="AO199" s="143"/>
      <c r="AP199" s="143"/>
      <c r="AQ199" s="143"/>
      <c r="AR199" s="143"/>
      <c r="AS199" s="143"/>
      <c r="AT199" s="143"/>
      <c r="AU199" s="143"/>
      <c r="AV199" s="143"/>
      <c r="AW199" s="143"/>
      <c r="AX199" s="143"/>
      <c r="AY199" s="143"/>
      <c r="AZ199" s="143"/>
      <c r="BB199" s="143"/>
      <c r="BC199" s="143"/>
      <c r="BD199" s="143"/>
      <c r="BE199" s="143"/>
      <c r="BF199" s="143"/>
      <c r="BG199" s="143"/>
      <c r="BH199" s="143"/>
      <c r="BI199" s="143"/>
      <c r="BJ199" s="143"/>
      <c r="BK199" s="143"/>
      <c r="BL199" s="143"/>
      <c r="BM199" s="143"/>
      <c r="BO199" s="143"/>
      <c r="BP199" s="143"/>
      <c r="BQ199" s="143"/>
      <c r="BR199" s="143"/>
      <c r="BS199" s="143"/>
      <c r="BT199" s="143"/>
      <c r="BU199" s="143"/>
      <c r="BV199" s="143"/>
      <c r="BW199" s="143"/>
      <c r="BX199" s="143"/>
      <c r="BY199" s="143"/>
      <c r="BZ199" s="143"/>
      <c r="CB199" s="143"/>
      <c r="CC199" s="143"/>
      <c r="CD199" s="143"/>
      <c r="CE199" s="143"/>
      <c r="CF199" s="143"/>
      <c r="CG199" s="143"/>
      <c r="CH199" s="143"/>
      <c r="CI199" s="143"/>
      <c r="CJ199" s="143"/>
      <c r="CK199" s="143"/>
      <c r="CL199" s="143"/>
      <c r="CM199" s="143"/>
    </row>
    <row r="200" spans="1:91" x14ac:dyDescent="0.25">
      <c r="A200" s="142"/>
      <c r="B200" s="22"/>
      <c r="C200" s="22"/>
      <c r="D200" s="22"/>
      <c r="E200" s="22"/>
      <c r="F200" s="22"/>
      <c r="G200" s="22"/>
      <c r="H200" s="22"/>
      <c r="I200" s="22"/>
      <c r="J200" s="168"/>
      <c r="K200" s="22"/>
      <c r="L200" s="169"/>
      <c r="M200" s="169"/>
      <c r="N200" s="142"/>
    </row>
  </sheetData>
  <sheetProtection sheet="1" objects="1" scenarios="1" selectLockedCells="1" selectUnlockedCells="1"/>
  <mergeCells count="117">
    <mergeCell ref="B167:M167"/>
    <mergeCell ref="B168:M168"/>
    <mergeCell ref="AB173:AM173"/>
    <mergeCell ref="AB174:AM174"/>
    <mergeCell ref="B198:M198"/>
    <mergeCell ref="B199:M199"/>
    <mergeCell ref="B161:M161"/>
    <mergeCell ref="B162:M162"/>
    <mergeCell ref="B163:M163"/>
    <mergeCell ref="B164:M164"/>
    <mergeCell ref="B165:M165"/>
    <mergeCell ref="B166:M166"/>
    <mergeCell ref="AB143:AM143"/>
    <mergeCell ref="B156:M156"/>
    <mergeCell ref="B157:M157"/>
    <mergeCell ref="B158:M158"/>
    <mergeCell ref="B159:M159"/>
    <mergeCell ref="B160:M160"/>
    <mergeCell ref="AB137:AM137"/>
    <mergeCell ref="AB138:AM138"/>
    <mergeCell ref="AB139:AM139"/>
    <mergeCell ref="AB140:AM140"/>
    <mergeCell ref="AB141:AM141"/>
    <mergeCell ref="AB142:AM142"/>
    <mergeCell ref="AB131:AM131"/>
    <mergeCell ref="AB132:AM132"/>
    <mergeCell ref="AB133:AM133"/>
    <mergeCell ref="AB134:AM134"/>
    <mergeCell ref="AB135:AM135"/>
    <mergeCell ref="AB136:AM136"/>
    <mergeCell ref="BO96:BZ96"/>
    <mergeCell ref="BO97:BZ97"/>
    <mergeCell ref="AO105:AZ105"/>
    <mergeCell ref="AO106:AZ106"/>
    <mergeCell ref="BB120:BM120"/>
    <mergeCell ref="BB121:BM121"/>
    <mergeCell ref="BB85:BM85"/>
    <mergeCell ref="BB86:BM86"/>
    <mergeCell ref="BB87:BM87"/>
    <mergeCell ref="BB88:BM88"/>
    <mergeCell ref="BB89:BM89"/>
    <mergeCell ref="BB90:BM90"/>
    <mergeCell ref="BB79:BM79"/>
    <mergeCell ref="BB80:BM80"/>
    <mergeCell ref="BB81:BM81"/>
    <mergeCell ref="BB82:BM82"/>
    <mergeCell ref="BB83:BM83"/>
    <mergeCell ref="BB84:BM84"/>
    <mergeCell ref="AO75:AZ75"/>
    <mergeCell ref="O76:Z76"/>
    <mergeCell ref="CB76:CM76"/>
    <mergeCell ref="O77:Z77"/>
    <mergeCell ref="CB77:CM77"/>
    <mergeCell ref="BB78:BM78"/>
    <mergeCell ref="AO69:AZ69"/>
    <mergeCell ref="AO70:AZ70"/>
    <mergeCell ref="AO71:AZ71"/>
    <mergeCell ref="AO72:AZ72"/>
    <mergeCell ref="AO73:AZ73"/>
    <mergeCell ref="AO74:AZ74"/>
    <mergeCell ref="AO65:AZ65"/>
    <mergeCell ref="BO65:BZ65"/>
    <mergeCell ref="AO66:AZ66"/>
    <mergeCell ref="BO66:BZ66"/>
    <mergeCell ref="AO67:AZ67"/>
    <mergeCell ref="AO68:AZ68"/>
    <mergeCell ref="BO60:BZ60"/>
    <mergeCell ref="BO61:BZ61"/>
    <mergeCell ref="BO62:BZ62"/>
    <mergeCell ref="AO63:AZ63"/>
    <mergeCell ref="BO63:BZ63"/>
    <mergeCell ref="AO64:AZ64"/>
    <mergeCell ref="BO64:BZ64"/>
    <mergeCell ref="BO54:BZ54"/>
    <mergeCell ref="BO55:BZ55"/>
    <mergeCell ref="BO56:BZ56"/>
    <mergeCell ref="BO57:BZ57"/>
    <mergeCell ref="BO58:BZ58"/>
    <mergeCell ref="BO59:BZ59"/>
    <mergeCell ref="O44:Z44"/>
    <mergeCell ref="CB44:CM44"/>
    <mergeCell ref="O45:Z45"/>
    <mergeCell ref="CB45:CM45"/>
    <mergeCell ref="O46:Z46"/>
    <mergeCell ref="CB46:CM46"/>
    <mergeCell ref="O41:Z41"/>
    <mergeCell ref="CB41:CM41"/>
    <mergeCell ref="O42:Z42"/>
    <mergeCell ref="CB42:CM42"/>
    <mergeCell ref="O43:Z43"/>
    <mergeCell ref="CB43:CM43"/>
    <mergeCell ref="O38:Z38"/>
    <mergeCell ref="CB38:CM38"/>
    <mergeCell ref="O39:Z39"/>
    <mergeCell ref="CB39:CM39"/>
    <mergeCell ref="O40:Z40"/>
    <mergeCell ref="CB40:CM40"/>
    <mergeCell ref="O35:Z35"/>
    <mergeCell ref="CB35:CM35"/>
    <mergeCell ref="O36:Z36"/>
    <mergeCell ref="CB36:CM36"/>
    <mergeCell ref="O37:Z37"/>
    <mergeCell ref="CB37:CM37"/>
    <mergeCell ref="CB1:CM1"/>
    <mergeCell ref="B2:M2"/>
    <mergeCell ref="O2:Z2"/>
    <mergeCell ref="AB2:AM2"/>
    <mergeCell ref="AO2:AZ2"/>
    <mergeCell ref="BB2:BM2"/>
    <mergeCell ref="BO2:BZ2"/>
    <mergeCell ref="CB2:CM2"/>
    <mergeCell ref="B1:M1"/>
    <mergeCell ref="O1:Z1"/>
    <mergeCell ref="AB1:AM1"/>
    <mergeCell ref="AO1:AZ1"/>
    <mergeCell ref="BB1:BM1"/>
    <mergeCell ref="BO1:BZ1"/>
  </mergeCells>
  <hyperlinks>
    <hyperlink ref="B1:I1" r:id="rId1" display="Data retrieved from Sports Reference: https://www.baseball-reference.com/leagues/majors/" xr:uid="{89B2EE46-2572-1B49-A136-A1B9033CFBF7}"/>
    <hyperlink ref="AB1:AI1" r:id="rId2" display="Data retrieved from Sports Reference: https://www.baseball-reference.com/leagues/majors/" xr:uid="{20A08C30-D111-D643-A9AC-6B88764CA047}"/>
    <hyperlink ref="BB1:BI1" r:id="rId3" display="Data retrieved from Sports Reference: https://www.baseball-reference.com/leagues/majors/" xr:uid="{CB3DA9AD-E50A-4F42-9C3D-C135E66178B2}"/>
    <hyperlink ref="CB1:CI1" r:id="rId4" display="Data retrieved from Sports Reference: https://www.baseball-reference.com/leagues/majors/" xr:uid="{AC1A05F2-E655-2A4B-94FF-3C5EE4BA898C}"/>
    <hyperlink ref="O1:V1" r:id="rId5" display="Data retrieved from Sports Reference: https://www.baseball-reference.com/leagues/majors/" xr:uid="{09661763-7EA8-BA4D-9907-4E0D7C290CE4}"/>
    <hyperlink ref="AO1:AV1" r:id="rId6" display="Data retrieved from Sports Reference: https://www.baseball-reference.com/leagues/majors/" xr:uid="{74C45059-BA20-DA44-96DD-61827635C09D}"/>
    <hyperlink ref="BO1:BV1" r:id="rId7" display="Data retrieved from Sports Reference: https://www.baseball-reference.com/leagues/majors/" xr:uid="{DEE144D8-A6F3-324C-BBF4-BA5318E35853}"/>
  </hyperlinks>
  <pageMargins left="0.7" right="0.7" top="0.75" bottom="0.75" header="0.3" footer="0.3"/>
  <drawing r:id="rId8"/>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7</vt:i4>
      </vt:variant>
    </vt:vector>
  </HeadingPairs>
  <TitlesOfParts>
    <vt:vector size="7" baseType="lpstr">
      <vt:lpstr>Chart Comparisons</vt:lpstr>
      <vt:lpstr>sOR Algorithm Data</vt:lpstr>
      <vt:lpstr>Regression Analysis</vt:lpstr>
      <vt:lpstr>Algorithms Comparisons</vt:lpstr>
      <vt:lpstr>Inferred Statistics</vt:lpstr>
      <vt:lpstr>Technical Notes</vt:lpstr>
      <vt:lpstr>Historical Trend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2022-04-27T16:52:26Z</cp:lastPrinted>
  <dcterms:created xsi:type="dcterms:W3CDTF">2021-06-24T02:17:06Z</dcterms:created>
  <dcterms:modified xsi:type="dcterms:W3CDTF">2022-04-27T17:27:26Z</dcterms:modified>
</cp:coreProperties>
</file>